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9301949717c48b85/Stalinis kompiuteris/2026 katalogai/Info iš Green Print/FCH/Naujausios parinkimo lentelės EN ir LT kalbomis/Parinkimo lentelės RU/"/>
    </mc:Choice>
  </mc:AlternateContent>
  <xr:revisionPtr revIDLastSave="242" documentId="8_{2D7BC376-68A4-44E8-89C4-21C2E54C2546}" xr6:coauthVersionLast="47" xr6:coauthVersionMax="47" xr10:uidLastSave="{E43316D2-FF80-4B8B-BE66-9BAF9AC18317}"/>
  <workbookProtection workbookAlgorithmName="SHA-512" workbookHashValue="v+80MwSI9LXkATm2Zpyxm05q7gnC8qLSG2BezQ2u28rPeFqsiS+Rk/vmTn41/J2u+JpVtTt6Kd/gJcr9j7KWRg==" workbookSaltValue="uLQZ9m7HclC1SlDNeBJatg==" workbookSpinCount="100000" lockStructure="1"/>
  <bookViews>
    <workbookView xWindow="28680" yWindow="-120" windowWidth="29040" windowHeight="15720" xr2:uid="{60A1B093-6B0A-4AC6-BBA4-954FBB2B41C9}"/>
  </bookViews>
  <sheets>
    <sheet name="FCH Select" sheetId="1" r:id="rId1"/>
  </sheets>
  <definedNames>
    <definedName name="_xlnm.Print_Area" localSheetId="0">'FCH Select'!$B$2:$N$50</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<sst xmlns="http://schemas.openxmlformats.org/spreadsheetml/2006/main" count="88" uniqueCount="70">
  <si>
    <t>3000x320x130</t>
  </si>
  <si>
    <t>2500x320x130</t>
  </si>
  <si>
    <t>2000x320x130</t>
  </si>
  <si>
    <t>1700x320x130</t>
  </si>
  <si>
    <t>1200x320x130</t>
  </si>
  <si>
    <t>FCH4 300</t>
  </si>
  <si>
    <t>FCH4 250</t>
  </si>
  <si>
    <t>FCH4 200</t>
  </si>
  <si>
    <t>FCH4 170</t>
  </si>
  <si>
    <t>FCH4 120</t>
  </si>
  <si>
    <t>FCH2 300</t>
  </si>
  <si>
    <t>FCH2 250</t>
  </si>
  <si>
    <t>FCH2 200</t>
  </si>
  <si>
    <t>FCH2 170</t>
  </si>
  <si>
    <t>FCH2 120</t>
  </si>
  <si>
    <t xml:space="preserve">∆T, °C </t>
  </si>
  <si>
    <t>A</t>
  </si>
  <si>
    <t>1210x330x150</t>
  </si>
  <si>
    <t>1810x330x150</t>
  </si>
  <si>
    <t>2010x330x150</t>
  </si>
  <si>
    <t>2610x330x150</t>
  </si>
  <si>
    <t>3010x330x150</t>
  </si>
  <si>
    <t>Температура входящей воды, °C</t>
  </si>
  <si>
    <t>Температура выходящей воды, °C</t>
  </si>
  <si>
    <t>Температура помещения, °C</t>
  </si>
  <si>
    <t>Требуемая мощность, Вт</t>
  </si>
  <si>
    <t>Отклонение +</t>
  </si>
  <si>
    <t>Отклонение−</t>
  </si>
  <si>
    <t>Модель</t>
  </si>
  <si>
    <t>Расход воздуха</t>
  </si>
  <si>
    <t>Скор. вент.</t>
  </si>
  <si>
    <t>Технические данные</t>
  </si>
  <si>
    <t>Напряжение питания</t>
  </si>
  <si>
    <t>Макс. эл. мощность (с приводом)</t>
  </si>
  <si>
    <t>Макс. эл. ток (с приводом)</t>
  </si>
  <si>
    <t>Уровень звукового давления</t>
  </si>
  <si>
    <t>Макс. расход воды</t>
  </si>
  <si>
    <t>Макс. потери давления</t>
  </si>
  <si>
    <t>Макс. рабочее давление</t>
  </si>
  <si>
    <t>Тип вентилятора</t>
  </si>
  <si>
    <t>Тип двигателя</t>
  </si>
  <si>
    <t>Материал корпуса</t>
  </si>
  <si>
    <t>Материал теплообменника</t>
  </si>
  <si>
    <t>Соединения труб</t>
  </si>
  <si>
    <t>Габариты устройства Д/Ш/В</t>
  </si>
  <si>
    <t>Габариты упаковки Д/Ш/В</t>
  </si>
  <si>
    <t>Вес нетто</t>
  </si>
  <si>
    <t>Вес брутто</t>
  </si>
  <si>
    <t>Тангенциальный</t>
  </si>
  <si>
    <t>Бесщеточный EC</t>
  </si>
  <si>
    <t>Нержавеющая сталь</t>
  </si>
  <si>
    <t>Медь - алюминий</t>
  </si>
  <si>
    <t>1/2" внутренняя резьба</t>
  </si>
  <si>
    <t>220~230 В / 1 фаза / 50 Гц</t>
  </si>
  <si>
    <t>м³/ч</t>
  </si>
  <si>
    <t>Вт</t>
  </si>
  <si>
    <t>дБ(A)</t>
  </si>
  <si>
    <t>л/ч</t>
  </si>
  <si>
    <t>кПа</t>
  </si>
  <si>
    <t>МПа</t>
  </si>
  <si>
    <t>мм</t>
  </si>
  <si>
    <t>кг</t>
  </si>
  <si>
    <t>Тепловая мощность</t>
  </si>
  <si>
    <t>Явная холодопроизводительность</t>
  </si>
  <si>
    <t>Тип теплообменника</t>
  </si>
  <si>
    <t>2-трубный</t>
  </si>
  <si>
    <t>4-трубный</t>
  </si>
  <si>
    <t xml:space="preserve">Встраиваемые в пол фанкойлы FCH
</t>
  </si>
  <si>
    <t>Охлаждение</t>
  </si>
  <si>
    <t>Отопление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</si>
</sst>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2"/>
      <color theme="1"/>
      <name val="Open Sans"/>
      <family val="2"/>
      <charset val="186"/>
    </font>
    <font>
      <sz val="10"/>
      <name val="Arial"/>
      <family val="2"/>
      <charset val="186"/>
    </font>
    <font>
      <sz val="12"/>
      <name val="Open Sans"/>
      <family val="2"/>
    </font>
    <font>
      <b/>
      <sz val="12"/>
      <name val="Open Sans"/>
      <family val="2"/>
    </font>
    <font>
      <sz val="11"/>
      <color theme="1"/>
      <name val="Calibri"/>
      <family val="2"/>
      <charset val="186"/>
      <scheme val="minor"/>
    </font>
    <font>
      <sz val="12"/>
      <color theme="1"/>
      <name val="Calibri"/>
      <family val="2"/>
      <charset val="186"/>
    </font>
    <font>
      <sz val="9"/>
      <name val="Open Sans"/>
      <family val="2"/>
    </font>
    <font>
      <sz val="12"/>
      <color theme="1"/>
      <name val="Open Sans"/>
      <family val="2"/>
    </font>
    <font>
      <sz val="10"/>
      <color indexed="8"/>
      <name val="Calibri"/>
      <family val="2"/>
      <charset val="186"/>
    </font>
    <font>
      <b/>
      <sz val="12"/>
      <color theme="0"/>
      <name val="Open Sans"/>
      <family val="2"/>
    </font>
    <font>
      <b/>
      <sz val="20"/>
      <name val="Open Sans"/>
      <family val="2"/>
    </font>
    <font>
      <sz val="11"/>
      <name val="Open Sans"/>
      <family val="2"/>
    </font>
  </fonts>
  <fills count="4">
    <fill>
      <patternFill patternType="none"/>
    </fill>
    <fill>
      <patternFill patternType="gray125"/>
    </fill>
    <fill>
      <patternFill patternType="solid">
        <fgColor rgb="FFE6E8E8"/>
        <bgColor indexed="64"/>
      </patternFill>
    </fill>
    <fill>
      <patternFill patternType="solid">
        <fgColor indexed="9"/>
        <bgColor indexed="64"/>
      </patternFill>
    </fill>
  </fills>
  <borders count="34">
    <border>
      <left/>
      <right/>
      <top/>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auto="1"/>
      </right>
      <top style="thin">
        <color auto="1"/>
      </top>
      <bottom style="thin">
        <color auto="1"/>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auto="1"/>
      </left>
      <right style="thin">
        <color auto="1"/>
      </right>
      <top/>
      <bottom style="thin">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auto="1"/>
      </right>
      <top style="medium">
        <color indexed="64"/>
      </top>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1" fillId="0" borderId="0"/>
    <xf numFmtId="0" fontId="4" fillId="0" borderId="0"/>
    <xf numFmtId="9" fontId="5" fillId="0" borderId="0" applyFont="0" applyFill="0" applyBorder="0" applyAlignment="0" applyProtection="0"/>
    <xf numFmtId="9" fontId="8" fillId="0" borderId="0" applyFont="0" applyFill="0" applyBorder="0" applyAlignment="0" applyProtection="0"/>
  </cellStyleXfs>
  <cellXfs count="174">
    <xf numFmtId="0" fontId="0" fillId="0" borderId="0" xfId="0"/>
    <xf numFmtId="0" fontId="2" fillId="0" borderId="0" xfId="1" applyFont="1" applyAlignment="1" applyProtection="1">
      <alignment horizontal="center" vertical="center"/>
      <protection locked="0" hidden="1"/>
    </xf>
    <xf numFmtId="9" fontId="3" fillId="0" borderId="5" xfId="4" applyFont="1" applyFill="1" applyBorder="1" applyAlignment="1" applyProtection="1">
      <alignment horizontal="center" vertical="center"/>
      <protection locked="0" hidden="1"/>
    </xf>
    <xf numFmtId="3" fontId="3" fillId="0" borderId="5" xfId="1" applyNumberFormat="1" applyFont="1" applyBorder="1" applyAlignment="1" applyProtection="1">
      <alignment horizontal="center" vertical="center"/>
      <protection locked="0" hidden="1"/>
    </xf>
    <xf numFmtId="2" fontId="9" fillId="0" borderId="0" xfId="1" applyNumberFormat="1" applyFont="1" applyAlignment="1" applyProtection="1">
      <alignment horizontal="center" vertical="center"/>
      <protection locked="0" hidden="1"/>
    </xf>
    <xf numFmtId="0" fontId="3" fillId="0" borderId="5" xfId="1" applyFont="1" applyBorder="1" applyAlignment="1" applyProtection="1">
      <alignment horizontal="center" vertical="center"/>
      <protection locked="0" hidden="1"/>
    </xf>
    <xf numFmtId="0" fontId="3" fillId="0" borderId="0" xfId="1" applyFont="1" applyAlignment="1" applyProtection="1">
      <alignment horizontal="right" vertical="center"/>
      <protection locked="0" hidden="1"/>
    </xf>
    <xf numFmtId="0" fontId="3" fillId="0" borderId="0" xfId="1" applyFont="1" applyAlignment="1" applyProtection="1">
      <alignment horizontal="center" vertical="center"/>
      <protection locked="0" hidden="1"/>
    </xf>
    <xf numFmtId="0" fontId="2" fillId="0" borderId="0" xfId="1" applyFont="1" applyAlignment="1" applyProtection="1">
      <alignment vertical="center"/>
      <protection locked="0" hidden="1"/>
    </xf>
    <xf numFmtId="0" fontId="2" fillId="0" borderId="0" xfId="1" applyFont="1" applyAlignment="1" applyProtection="1">
      <alignment horizontal="right" vertical="center"/>
      <protection locked="0" hidden="1"/>
    </xf>
    <xf numFmtId="0" fontId="3" fillId="0" borderId="0" xfId="1" applyFont="1" applyAlignment="1" applyProtection="1">
      <alignment horizontal="center" vertical="center" wrapText="1"/>
      <protection locked="0" hidden="1"/>
    </xf>
    <xf numFmtId="0" fontId="2" fillId="0" borderId="0" xfId="1" applyFont="1" applyAlignment="1" applyProtection="1">
      <alignment vertical="top" wrapText="1"/>
      <protection locked="0" hidden="1"/>
    </xf>
    <xf numFmtId="0" fontId="2" fillId="0" borderId="0" xfId="1" applyFont="1" applyAlignment="1" applyProtection="1">
      <alignment vertical="center" wrapText="1"/>
      <protection locked="0" hidden="1"/>
    </xf>
    <xf numFmtId="0" fontId="3" fillId="0" borderId="0" xfId="1" applyFont="1" applyAlignment="1" applyProtection="1">
      <alignment vertical="center"/>
      <protection locked="0" hidden="1"/>
    </xf>
    <xf numFmtId="3" fontId="2" fillId="0" borderId="0" xfId="1" applyNumberFormat="1" applyFont="1" applyAlignment="1" applyProtection="1">
      <alignment horizontal="center" vertical="center"/>
      <protection locked="0" hidden="1"/>
    </xf>
    <xf numFmtId="9" fontId="2" fillId="0" borderId="0" xfId="3" applyFont="1" applyAlignment="1" applyProtection="1">
      <alignment horizontal="center" vertical="center"/>
      <protection locked="0" hidden="1"/>
    </xf>
    <xf numFmtId="1" fontId="2" fillId="0" borderId="0" xfId="1" applyNumberFormat="1" applyFont="1" applyAlignment="1" applyProtection="1">
      <alignment horizontal="center" vertical="center"/>
      <protection locked="0" hidden="1"/>
    </xf>
    <xf numFmtId="164" fontId="2" fillId="0" borderId="0" xfId="1" applyNumberFormat="1" applyFont="1" applyAlignment="1" applyProtection="1">
      <alignment horizontal="center" vertical="center"/>
      <protection locked="0" hidden="1"/>
    </xf>
    <xf numFmtId="0" fontId="2" fillId="0" borderId="0" xfId="1" applyFont="1" applyAlignment="1" applyProtection="1">
      <alignment horizontal="center" vertical="center"/>
      <protection hidden="1"/>
    </xf>
    <xf numFmtId="0" fontId="3" fillId="0" borderId="0" xfId="1" applyFont="1" applyAlignment="1" applyProtection="1">
      <alignment horizontal="right" vertical="center"/>
      <protection hidden="1"/>
    </xf>
    <xf numFmtId="0" fontId="2" fillId="0" borderId="0" xfId="2" applyFont="1" applyProtection="1">
      <protection hidden="1"/>
    </xf>
    <xf numFmtId="0" fontId="3" fillId="0" borderId="0" xfId="1" applyFont="1" applyAlignment="1" applyProtection="1">
      <alignment horizontal="center" vertical="center"/>
      <protection hidden="1"/>
    </xf>
    <xf numFmtId="0" fontId="2" fillId="0" borderId="0" xfId="1" applyFont="1" applyAlignment="1" applyProtection="1">
      <alignment horizontal="right" vertical="center"/>
      <protection hidden="1"/>
    </xf>
    <xf numFmtId="0" fontId="2" fillId="0" borderId="0" xfId="1" applyFont="1" applyAlignment="1" applyProtection="1">
      <alignment vertical="top" wrapText="1"/>
      <protection hidden="1"/>
    </xf>
    <xf numFmtId="0" fontId="3" fillId="0" borderId="0" xfId="1" applyFont="1" applyAlignment="1" applyProtection="1">
      <alignment horizontal="center" vertical="center" wrapText="1"/>
      <protection hidden="1"/>
    </xf>
    <xf numFmtId="0" fontId="2" fillId="0" borderId="0" xfId="1" applyFont="1" applyAlignment="1" applyProtection="1">
      <alignment vertical="center"/>
      <protection hidden="1"/>
    </xf>
    <xf numFmtId="0" fontId="3" fillId="0" borderId="32" xfId="1" applyFont="1" applyBorder="1" applyAlignment="1" applyProtection="1">
      <alignment horizontal="center" vertical="top" wrapText="1"/>
      <protection hidden="1"/>
    </xf>
    <xf numFmtId="1" fontId="3" fillId="2" borderId="31" xfId="2" applyNumberFormat="1" applyFont="1" applyFill="1" applyBorder="1" applyAlignment="1" applyProtection="1">
      <alignment horizontal="center" vertical="top" shrinkToFit="1"/>
      <protection hidden="1"/>
    </xf>
    <xf numFmtId="1" fontId="3" fillId="0" borderId="30" xfId="2" applyNumberFormat="1" applyFont="1" applyBorder="1" applyAlignment="1" applyProtection="1">
      <alignment horizontal="center" vertical="top" shrinkToFit="1"/>
      <protection hidden="1"/>
    </xf>
    <xf numFmtId="1" fontId="3" fillId="2" borderId="30" xfId="2" applyNumberFormat="1" applyFont="1" applyFill="1" applyBorder="1" applyAlignment="1" applyProtection="1">
      <alignment horizontal="center" vertical="top" shrinkToFit="1"/>
      <protection hidden="1"/>
    </xf>
    <xf numFmtId="1" fontId="3" fillId="2" borderId="29" xfId="2" applyNumberFormat="1" applyFont="1" applyFill="1" applyBorder="1" applyAlignment="1" applyProtection="1">
      <alignment horizontal="center" vertical="top" shrinkToFit="1"/>
      <protection hidden="1"/>
    </xf>
    <xf numFmtId="1" fontId="3" fillId="0" borderId="31" xfId="2" applyNumberFormat="1" applyFont="1" applyBorder="1" applyAlignment="1" applyProtection="1">
      <alignment horizontal="center" vertical="top" shrinkToFit="1"/>
      <protection hidden="1"/>
    </xf>
    <xf numFmtId="1" fontId="3" fillId="0" borderId="29" xfId="2" applyNumberFormat="1" applyFont="1" applyBorder="1" applyAlignment="1" applyProtection="1">
      <alignment horizontal="center" vertical="top" shrinkToFit="1"/>
      <protection hidden="1"/>
    </xf>
    <xf numFmtId="9" fontId="2" fillId="0" borderId="8" xfId="3" applyFont="1" applyBorder="1" applyAlignment="1" applyProtection="1">
      <alignment horizontal="center" vertical="center"/>
      <protection hidden="1"/>
    </xf>
    <xf numFmtId="3" fontId="2" fillId="2" borderId="10" xfId="2" applyNumberFormat="1" applyFont="1" applyFill="1" applyBorder="1" applyAlignment="1" applyProtection="1">
      <alignment horizontal="center" vertical="top" shrinkToFit="1"/>
      <protection hidden="1"/>
    </xf>
    <xf numFmtId="3" fontId="2" fillId="0" borderId="9" xfId="1" applyNumberFormat="1" applyFont="1" applyBorder="1" applyAlignment="1" applyProtection="1">
      <alignment horizontal="center" vertical="center"/>
      <protection hidden="1"/>
    </xf>
    <xf numFmtId="3" fontId="2" fillId="2" borderId="9" xfId="2" applyNumberFormat="1" applyFont="1" applyFill="1" applyBorder="1" applyAlignment="1" applyProtection="1">
      <alignment horizontal="center" vertical="top" shrinkToFit="1"/>
      <protection hidden="1"/>
    </xf>
    <xf numFmtId="3" fontId="2" fillId="2" borderId="8" xfId="2" applyNumberFormat="1" applyFont="1" applyFill="1" applyBorder="1" applyAlignment="1" applyProtection="1">
      <alignment horizontal="center" vertical="top" shrinkToFit="1"/>
      <protection hidden="1"/>
    </xf>
    <xf numFmtId="3" fontId="2" fillId="0" borderId="10" xfId="1" applyNumberFormat="1" applyFont="1" applyBorder="1" applyAlignment="1" applyProtection="1">
      <alignment horizontal="center" vertical="center"/>
      <protection hidden="1"/>
    </xf>
    <xf numFmtId="3" fontId="2" fillId="0" borderId="9" xfId="2" applyNumberFormat="1" applyFont="1" applyBorder="1" applyAlignment="1" applyProtection="1">
      <alignment horizontal="center" vertical="top" shrinkToFit="1"/>
      <protection hidden="1"/>
    </xf>
    <xf numFmtId="3" fontId="2" fillId="0" borderId="8" xfId="2" applyNumberFormat="1" applyFont="1" applyBorder="1" applyAlignment="1" applyProtection="1">
      <alignment horizontal="center" vertical="top" shrinkToFit="1"/>
      <protection hidden="1"/>
    </xf>
    <xf numFmtId="9" fontId="2" fillId="0" borderId="6" xfId="3" applyFont="1" applyBorder="1" applyAlignment="1" applyProtection="1">
      <alignment horizontal="center" vertical="center"/>
      <protection hidden="1"/>
    </xf>
    <xf numFmtId="3" fontId="2" fillId="2" borderId="7" xfId="2" applyNumberFormat="1" applyFont="1" applyFill="1" applyBorder="1" applyAlignment="1" applyProtection="1">
      <alignment horizontal="center" vertical="top" shrinkToFit="1"/>
      <protection hidden="1"/>
    </xf>
    <xf numFmtId="3" fontId="2" fillId="0" borderId="5" xfId="1" applyNumberFormat="1" applyFont="1" applyBorder="1" applyAlignment="1" applyProtection="1">
      <alignment horizontal="center" vertical="center"/>
      <protection hidden="1"/>
    </xf>
    <xf numFmtId="3" fontId="2" fillId="2" borderId="5" xfId="2" applyNumberFormat="1" applyFont="1" applyFill="1" applyBorder="1" applyAlignment="1" applyProtection="1">
      <alignment horizontal="center" vertical="top" shrinkToFit="1"/>
      <protection hidden="1"/>
    </xf>
    <xf numFmtId="3" fontId="2" fillId="2" borderId="6" xfId="2" applyNumberFormat="1" applyFont="1" applyFill="1" applyBorder="1" applyAlignment="1" applyProtection="1">
      <alignment horizontal="center" vertical="top" shrinkToFit="1"/>
      <protection hidden="1"/>
    </xf>
    <xf numFmtId="3" fontId="2" fillId="0" borderId="7" xfId="1" applyNumberFormat="1" applyFont="1" applyBorder="1" applyAlignment="1" applyProtection="1">
      <alignment horizontal="center" vertical="center"/>
      <protection hidden="1"/>
    </xf>
    <xf numFmtId="3" fontId="2" fillId="0" borderId="5" xfId="2" applyNumberFormat="1" applyFont="1" applyBorder="1" applyAlignment="1" applyProtection="1">
      <alignment horizontal="center" vertical="top" shrinkToFit="1"/>
      <protection hidden="1"/>
    </xf>
    <xf numFmtId="3" fontId="2" fillId="0" borderId="6" xfId="2" applyNumberFormat="1" applyFont="1" applyBorder="1" applyAlignment="1" applyProtection="1">
      <alignment horizontal="center" vertical="top" shrinkToFit="1"/>
      <protection hidden="1"/>
    </xf>
    <xf numFmtId="9" fontId="2" fillId="0" borderId="1" xfId="3" applyFont="1" applyBorder="1" applyAlignment="1" applyProtection="1">
      <alignment horizontal="center" vertical="center"/>
      <protection hidden="1"/>
    </xf>
    <xf numFmtId="3" fontId="2" fillId="2" borderId="3" xfId="2" applyNumberFormat="1" applyFont="1" applyFill="1" applyBorder="1" applyAlignment="1" applyProtection="1">
      <alignment horizontal="center" vertical="top" shrinkToFit="1"/>
      <protection hidden="1"/>
    </xf>
    <xf numFmtId="3" fontId="2" fillId="0" borderId="2" xfId="1" applyNumberFormat="1" applyFont="1" applyBorder="1" applyAlignment="1" applyProtection="1">
      <alignment horizontal="center" vertical="center"/>
      <protection hidden="1"/>
    </xf>
    <xf numFmtId="3" fontId="2" fillId="2" borderId="2" xfId="2" applyNumberFormat="1" applyFont="1" applyFill="1" applyBorder="1" applyAlignment="1" applyProtection="1">
      <alignment horizontal="center" vertical="top" shrinkToFit="1"/>
      <protection hidden="1"/>
    </xf>
    <xf numFmtId="3" fontId="2" fillId="2" borderId="1" xfId="2" applyNumberFormat="1" applyFont="1" applyFill="1" applyBorder="1" applyAlignment="1" applyProtection="1">
      <alignment horizontal="center" vertical="top" shrinkToFit="1"/>
      <protection hidden="1"/>
    </xf>
    <xf numFmtId="3" fontId="2" fillId="0" borderId="3" xfId="1" applyNumberFormat="1" applyFont="1" applyBorder="1" applyAlignment="1" applyProtection="1">
      <alignment horizontal="center" vertical="center"/>
      <protection hidden="1"/>
    </xf>
    <xf numFmtId="3" fontId="2" fillId="0" borderId="2" xfId="2" applyNumberFormat="1" applyFont="1" applyBorder="1" applyAlignment="1" applyProtection="1">
      <alignment horizontal="center" vertical="top" shrinkToFit="1"/>
      <protection hidden="1"/>
    </xf>
    <xf numFmtId="3" fontId="2" fillId="0" borderId="1" xfId="2" applyNumberFormat="1" applyFont="1" applyBorder="1" applyAlignment="1" applyProtection="1">
      <alignment horizontal="center" vertical="top" shrinkToFit="1"/>
      <protection hidden="1"/>
    </xf>
    <xf numFmtId="9" fontId="7" fillId="0" borderId="8" xfId="3" applyFont="1" applyFill="1" applyBorder="1" applyAlignment="1" applyProtection="1">
      <alignment horizontal="center" vertical="center"/>
      <protection hidden="1"/>
    </xf>
    <xf numFmtId="9" fontId="7" fillId="0" borderId="6" xfId="3" applyFont="1" applyFill="1" applyBorder="1" applyAlignment="1" applyProtection="1">
      <alignment horizontal="center" vertical="center"/>
      <protection hidden="1"/>
    </xf>
    <xf numFmtId="9" fontId="7" fillId="0" borderId="1" xfId="3" applyFont="1" applyFill="1" applyBorder="1" applyAlignment="1" applyProtection="1">
      <alignment horizontal="center" vertical="center"/>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9" fontId="2" fillId="0" borderId="4" xfId="3" applyFont="1" applyBorder="1" applyAlignment="1" applyProtection="1">
      <alignment horizontal="center" vertical="center"/>
      <protection hidden="1"/>
    </xf>
    <xf numFmtId="164" fontId="2" fillId="2" borderId="10" xfId="2" applyNumberFormat="1" applyFont="1" applyFill="1" applyBorder="1" applyAlignment="1" applyProtection="1">
      <alignment horizontal="center" vertical="top" shrinkToFit="1"/>
      <protection hidden="1"/>
    </xf>
    <xf numFmtId="165" fontId="2" fillId="3" borderId="9" xfId="1" applyNumberFormat="1" applyFont="1" applyFill="1" applyBorder="1" applyAlignment="1" applyProtection="1">
      <alignment horizontal="center" vertical="center"/>
      <protection hidden="1"/>
    </xf>
    <xf numFmtId="164" fontId="2" fillId="2" borderId="9" xfId="2" applyNumberFormat="1" applyFont="1" applyFill="1" applyBorder="1" applyAlignment="1" applyProtection="1">
      <alignment horizontal="center" vertical="top" shrinkToFit="1"/>
      <protection hidden="1"/>
    </xf>
    <xf numFmtId="164" fontId="2" fillId="2" borderId="8" xfId="2" applyNumberFormat="1" applyFont="1" applyFill="1" applyBorder="1" applyAlignment="1" applyProtection="1">
      <alignment horizontal="center" vertical="top" shrinkToFit="1"/>
      <protection hidden="1"/>
    </xf>
    <xf numFmtId="164" fontId="2" fillId="0" borderId="10" xfId="2" applyNumberFormat="1" applyFont="1" applyBorder="1" applyAlignment="1" applyProtection="1">
      <alignment horizontal="center" vertical="top" shrinkToFit="1"/>
      <protection hidden="1"/>
    </xf>
    <xf numFmtId="164" fontId="2" fillId="0" borderId="9" xfId="2" applyNumberFormat="1" applyFont="1" applyBorder="1" applyAlignment="1" applyProtection="1">
      <alignment horizontal="center" vertical="top" shrinkToFit="1"/>
      <protection hidden="1"/>
    </xf>
    <xf numFmtId="164" fontId="2" fillId="0" borderId="8" xfId="2" applyNumberFormat="1" applyFont="1" applyBorder="1" applyAlignment="1" applyProtection="1">
      <alignment horizontal="center" vertical="top" shrinkToFit="1"/>
      <protection hidden="1"/>
    </xf>
    <xf numFmtId="2" fontId="2" fillId="2" borderId="7" xfId="2" applyNumberFormat="1" applyFont="1" applyFill="1" applyBorder="1" applyAlignment="1" applyProtection="1">
      <alignment horizontal="center" vertical="top" shrinkToFit="1"/>
      <protection hidden="1"/>
    </xf>
    <xf numFmtId="2" fontId="2" fillId="3" borderId="5" xfId="1" applyNumberFormat="1" applyFont="1" applyFill="1" applyBorder="1" applyAlignment="1" applyProtection="1">
      <alignment horizontal="center" vertical="center"/>
      <protection hidden="1"/>
    </xf>
    <xf numFmtId="2" fontId="2" fillId="2" borderId="5" xfId="2" applyNumberFormat="1" applyFont="1" applyFill="1" applyBorder="1" applyAlignment="1" applyProtection="1">
      <alignment horizontal="center" vertical="top" shrinkToFit="1"/>
      <protection hidden="1"/>
    </xf>
    <xf numFmtId="2" fontId="2" fillId="2" borderId="6" xfId="2" applyNumberFormat="1" applyFont="1" applyFill="1" applyBorder="1" applyAlignment="1" applyProtection="1">
      <alignment horizontal="center" vertical="top" shrinkToFit="1"/>
      <protection hidden="1"/>
    </xf>
    <xf numFmtId="2" fontId="2" fillId="0" borderId="7" xfId="2" applyNumberFormat="1" applyFont="1" applyBorder="1" applyAlignment="1" applyProtection="1">
      <alignment horizontal="center" vertical="top" shrinkToFit="1"/>
      <protection hidden="1"/>
    </xf>
    <xf numFmtId="2" fontId="2" fillId="0" borderId="5" xfId="2" applyNumberFormat="1" applyFont="1" applyBorder="1" applyAlignment="1" applyProtection="1">
      <alignment horizontal="center" vertical="top" shrinkToFit="1"/>
      <protection hidden="1"/>
    </xf>
    <xf numFmtId="2" fontId="2" fillId="0" borderId="6" xfId="2" applyNumberFormat="1" applyFont="1" applyBorder="1" applyAlignment="1" applyProtection="1">
      <alignment horizontal="center" vertical="top" shrinkToFit="1"/>
      <protection hidden="1"/>
    </xf>
    <xf numFmtId="1" fontId="2" fillId="2" borderId="7" xfId="2" applyNumberFormat="1" applyFont="1" applyFill="1" applyBorder="1" applyAlignment="1" applyProtection="1">
      <alignment horizontal="center" vertical="top" shrinkToFit="1"/>
      <protection hidden="1"/>
    </xf>
    <xf numFmtId="1" fontId="2" fillId="2" borderId="5" xfId="2" applyNumberFormat="1" applyFont="1" applyFill="1" applyBorder="1" applyAlignment="1" applyProtection="1">
      <alignment horizontal="center" vertical="top" shrinkToFit="1"/>
      <protection hidden="1"/>
    </xf>
    <xf numFmtId="1" fontId="2" fillId="2" borderId="6" xfId="2" applyNumberFormat="1" applyFont="1" applyFill="1" applyBorder="1" applyAlignment="1" applyProtection="1">
      <alignment horizontal="center" vertical="top" shrinkToFit="1"/>
      <protection hidden="1"/>
    </xf>
    <xf numFmtId="1" fontId="2" fillId="0" borderId="7" xfId="2" applyNumberFormat="1" applyFont="1" applyBorder="1" applyAlignment="1" applyProtection="1">
      <alignment horizontal="center" vertical="top" shrinkToFit="1"/>
      <protection hidden="1"/>
    </xf>
    <xf numFmtId="1" fontId="2" fillId="0" borderId="5" xfId="2" applyNumberFormat="1" applyFont="1" applyBorder="1" applyAlignment="1" applyProtection="1">
      <alignment horizontal="center" vertical="top" shrinkToFit="1"/>
      <protection hidden="1"/>
    </xf>
    <xf numFmtId="1" fontId="2" fillId="0" borderId="6" xfId="2" applyNumberFormat="1" applyFont="1" applyBorder="1" applyAlignment="1" applyProtection="1">
      <alignment horizontal="center" vertical="top" shrinkToFit="1"/>
      <protection hidden="1"/>
    </xf>
    <xf numFmtId="3" fontId="2" fillId="3" borderId="5" xfId="1" applyNumberFormat="1" applyFont="1" applyFill="1" applyBorder="1" applyAlignment="1" applyProtection="1">
      <alignment horizontal="center" vertical="center"/>
      <protection hidden="1"/>
    </xf>
    <xf numFmtId="164" fontId="2" fillId="2" borderId="7" xfId="2" applyNumberFormat="1" applyFont="1" applyFill="1" applyBorder="1" applyAlignment="1" applyProtection="1">
      <alignment horizontal="center" vertical="top" shrinkToFit="1"/>
      <protection hidden="1"/>
    </xf>
    <xf numFmtId="164" fontId="2" fillId="0" borderId="5" xfId="1" applyNumberFormat="1" applyFont="1" applyBorder="1" applyAlignment="1" applyProtection="1">
      <alignment horizontal="center" vertical="center"/>
      <protection hidden="1"/>
    </xf>
    <xf numFmtId="164" fontId="2" fillId="2" borderId="5" xfId="2" applyNumberFormat="1" applyFont="1" applyFill="1" applyBorder="1" applyAlignment="1" applyProtection="1">
      <alignment horizontal="center" vertical="top" shrinkToFit="1"/>
      <protection hidden="1"/>
    </xf>
    <xf numFmtId="164" fontId="2" fillId="2" borderId="6" xfId="2" applyNumberFormat="1" applyFont="1" applyFill="1" applyBorder="1" applyAlignment="1" applyProtection="1">
      <alignment horizontal="center" vertical="top" shrinkToFit="1"/>
      <protection hidden="1"/>
    </xf>
    <xf numFmtId="164" fontId="2" fillId="0" borderId="7" xfId="2" applyNumberFormat="1" applyFont="1" applyBorder="1" applyAlignment="1" applyProtection="1">
      <alignment horizontal="center" vertical="top" shrinkToFit="1"/>
      <protection hidden="1"/>
    </xf>
    <xf numFmtId="164" fontId="2" fillId="0" borderId="5" xfId="2" applyNumberFormat="1" applyFont="1" applyBorder="1" applyAlignment="1" applyProtection="1">
      <alignment horizontal="center" vertical="top" shrinkToFit="1"/>
      <protection hidden="1"/>
    </xf>
    <xf numFmtId="164" fontId="2" fillId="0" borderId="6" xfId="2" applyNumberFormat="1" applyFont="1" applyBorder="1" applyAlignment="1" applyProtection="1">
      <alignment horizontal="center" vertical="top" shrinkToFit="1"/>
      <protection hidden="1"/>
    </xf>
    <xf numFmtId="164" fontId="2" fillId="2" borderId="3" xfId="2" applyNumberFormat="1" applyFont="1" applyFill="1" applyBorder="1" applyAlignment="1" applyProtection="1">
      <alignment horizontal="center" vertical="top" shrinkToFit="1"/>
      <protection hidden="1"/>
    </xf>
    <xf numFmtId="164" fontId="2" fillId="0" borderId="2" xfId="1" applyNumberFormat="1" applyFont="1" applyBorder="1" applyAlignment="1" applyProtection="1">
      <alignment horizontal="center" vertical="center"/>
      <protection hidden="1"/>
    </xf>
    <xf numFmtId="164" fontId="2" fillId="2" borderId="2" xfId="2" applyNumberFormat="1" applyFont="1" applyFill="1" applyBorder="1" applyAlignment="1" applyProtection="1">
      <alignment horizontal="center" vertical="top" shrinkToFit="1"/>
      <protection hidden="1"/>
    </xf>
    <xf numFmtId="164" fontId="2" fillId="2" borderId="1" xfId="2" applyNumberFormat="1" applyFont="1" applyFill="1" applyBorder="1" applyAlignment="1" applyProtection="1">
      <alignment horizontal="center" vertical="top" shrinkToFit="1"/>
      <protection hidden="1"/>
    </xf>
    <xf numFmtId="164" fontId="2" fillId="0" borderId="3" xfId="2" applyNumberFormat="1" applyFont="1" applyBorder="1" applyAlignment="1" applyProtection="1">
      <alignment horizontal="center" vertical="top" shrinkToFit="1"/>
      <protection hidden="1"/>
    </xf>
    <xf numFmtId="164" fontId="2" fillId="0" borderId="2" xfId="2" applyNumberFormat="1" applyFont="1" applyBorder="1" applyAlignment="1" applyProtection="1">
      <alignment horizontal="center" vertical="top" shrinkToFit="1"/>
      <protection hidden="1"/>
    </xf>
    <xf numFmtId="164" fontId="2" fillId="0" borderId="1" xfId="2" applyNumberFormat="1" applyFont="1" applyBorder="1" applyAlignment="1" applyProtection="1">
      <alignment horizontal="center" vertical="top" shrinkToFit="1"/>
      <protection hidden="1"/>
    </xf>
    <xf numFmtId="0" fontId="2" fillId="0" borderId="5" xfId="1" applyFont="1" applyBorder="1" applyAlignment="1" applyProtection="1">
      <alignment horizontal="left" vertical="center"/>
      <protection hidden="1"/>
    </xf>
    <xf numFmtId="0" fontId="2" fillId="0" borderId="5" xfId="1" applyFont="1" applyBorder="1" applyAlignment="1" applyProtection="1">
      <alignment horizontal="center" vertical="center"/>
      <protection hidden="1"/>
    </xf>
    <xf numFmtId="0" fontId="2" fillId="0" borderId="18" xfId="1" applyFont="1" applyBorder="1" applyAlignment="1" applyProtection="1">
      <alignment vertical="center" wrapText="1"/>
      <protection hidden="1"/>
    </xf>
    <xf numFmtId="0" fontId="2" fillId="0" borderId="5" xfId="1" applyFont="1" applyBorder="1" applyAlignment="1" applyProtection="1">
      <alignment vertical="center" wrapText="1"/>
      <protection hidden="1"/>
    </xf>
    <xf numFmtId="9" fontId="2" fillId="0" borderId="5" xfId="3" applyFont="1" applyBorder="1" applyAlignment="1" applyProtection="1">
      <alignment horizontal="left" vertical="center"/>
      <protection hidden="1"/>
    </xf>
    <xf numFmtId="9" fontId="2" fillId="0" borderId="5" xfId="3" applyFont="1" applyBorder="1" applyAlignment="1" applyProtection="1">
      <alignment horizontal="center" vertical="center"/>
      <protection hidden="1"/>
    </xf>
    <xf numFmtId="0" fontId="3" fillId="0" borderId="4" xfId="1" applyFont="1" applyBorder="1" applyAlignment="1" applyProtection="1">
      <alignment horizontal="left" vertical="center" wrapText="1"/>
      <protection hidden="1"/>
    </xf>
    <xf numFmtId="1" fontId="6" fillId="2" borderId="10" xfId="2" applyNumberFormat="1" applyFont="1" applyFill="1" applyBorder="1" applyAlignment="1" applyProtection="1">
      <alignment horizontal="center" vertical="center" shrinkToFit="1"/>
      <protection hidden="1"/>
    </xf>
    <xf numFmtId="0" fontId="6" fillId="0" borderId="9" xfId="1" applyFont="1" applyBorder="1" applyAlignment="1" applyProtection="1">
      <alignment horizontal="center" vertical="center" wrapText="1"/>
      <protection hidden="1"/>
    </xf>
    <xf numFmtId="1" fontId="6" fillId="2" borderId="9" xfId="2" applyNumberFormat="1" applyFont="1" applyFill="1" applyBorder="1" applyAlignment="1" applyProtection="1">
      <alignment horizontal="center" vertical="center" shrinkToFit="1"/>
      <protection hidden="1"/>
    </xf>
    <xf numFmtId="1" fontId="6" fillId="2" borderId="8" xfId="2" applyNumberFormat="1" applyFont="1" applyFill="1" applyBorder="1" applyAlignment="1" applyProtection="1">
      <alignment horizontal="center" vertical="center" shrinkToFit="1"/>
      <protection hidden="1"/>
    </xf>
    <xf numFmtId="1" fontId="6" fillId="0" borderId="10" xfId="2" applyNumberFormat="1" applyFont="1" applyBorder="1" applyAlignment="1" applyProtection="1">
      <alignment horizontal="center" vertical="center" shrinkToFit="1"/>
      <protection hidden="1"/>
    </xf>
    <xf numFmtId="1" fontId="6" fillId="0" borderId="9" xfId="2" applyNumberFormat="1" applyFont="1" applyBorder="1" applyAlignment="1" applyProtection="1">
      <alignment horizontal="center" vertical="center" shrinkToFit="1"/>
      <protection hidden="1"/>
    </xf>
    <xf numFmtId="1" fontId="6" fillId="0" borderId="8" xfId="2" applyNumberFormat="1" applyFont="1" applyBorder="1" applyAlignment="1" applyProtection="1">
      <alignment horizontal="center" vertical="center" shrinkToFit="1"/>
      <protection hidden="1"/>
    </xf>
    <xf numFmtId="1" fontId="11" fillId="2" borderId="7" xfId="2" applyNumberFormat="1" applyFont="1" applyFill="1" applyBorder="1" applyAlignment="1" applyProtection="1">
      <alignment horizontal="center" vertical="center" shrinkToFit="1"/>
      <protection hidden="1"/>
    </xf>
    <xf numFmtId="0" fontId="6" fillId="0" borderId="5" xfId="1" applyFont="1" applyBorder="1" applyAlignment="1" applyProtection="1">
      <alignment horizontal="center" vertical="center" wrapText="1"/>
      <protection hidden="1"/>
    </xf>
    <xf numFmtId="1" fontId="11" fillId="2" borderId="5" xfId="2" applyNumberFormat="1" applyFont="1" applyFill="1" applyBorder="1" applyAlignment="1" applyProtection="1">
      <alignment horizontal="center" vertical="center" shrinkToFit="1"/>
      <protection hidden="1"/>
    </xf>
    <xf numFmtId="1" fontId="11" fillId="2" borderId="6" xfId="2" applyNumberFormat="1" applyFont="1" applyFill="1" applyBorder="1" applyAlignment="1" applyProtection="1">
      <alignment horizontal="center" vertical="center" shrinkToFit="1"/>
      <protection hidden="1"/>
    </xf>
    <xf numFmtId="1" fontId="11" fillId="0" borderId="7" xfId="2" applyNumberFormat="1" applyFont="1" applyBorder="1" applyAlignment="1" applyProtection="1">
      <alignment horizontal="center" vertical="center" shrinkToFit="1"/>
      <protection hidden="1"/>
    </xf>
    <xf numFmtId="1" fontId="11" fillId="0" borderId="5" xfId="2" applyNumberFormat="1" applyFont="1" applyBorder="1" applyAlignment="1" applyProtection="1">
      <alignment horizontal="center" vertical="center" shrinkToFit="1"/>
      <protection hidden="1"/>
    </xf>
    <xf numFmtId="1" fontId="11" fillId="0" borderId="6" xfId="2" applyNumberFormat="1" applyFont="1" applyBorder="1" applyAlignment="1" applyProtection="1">
      <alignment horizontal="center" vertical="center" shrinkToFit="1"/>
      <protection hidden="1"/>
    </xf>
    <xf numFmtId="164" fontId="2" fillId="2" borderId="7" xfId="2" applyNumberFormat="1" applyFont="1" applyFill="1" applyBorder="1" applyAlignment="1" applyProtection="1">
      <alignment horizontal="center" vertical="center" shrinkToFit="1"/>
      <protection hidden="1"/>
    </xf>
    <xf numFmtId="164" fontId="2" fillId="0" borderId="5" xfId="1" applyNumberFormat="1" applyFont="1" applyBorder="1" applyAlignment="1" applyProtection="1">
      <alignment horizontal="center" vertical="center" wrapText="1"/>
      <protection hidden="1"/>
    </xf>
    <xf numFmtId="164" fontId="2" fillId="2" borderId="5" xfId="2" applyNumberFormat="1" applyFont="1" applyFill="1" applyBorder="1" applyAlignment="1" applyProtection="1">
      <alignment horizontal="center" vertical="center" shrinkToFit="1"/>
      <protection hidden="1"/>
    </xf>
    <xf numFmtId="0" fontId="2" fillId="0" borderId="5" xfId="1" applyFont="1" applyBorder="1" applyAlignment="1" applyProtection="1">
      <alignment horizontal="center" vertical="center" wrapText="1"/>
      <protection hidden="1"/>
    </xf>
    <xf numFmtId="0" fontId="2" fillId="2" borderId="6" xfId="2" applyFont="1" applyFill="1" applyBorder="1" applyAlignment="1" applyProtection="1">
      <alignment horizontal="center" vertical="center" shrinkToFit="1"/>
      <protection hidden="1"/>
    </xf>
    <xf numFmtId="164" fontId="2" fillId="0" borderId="7" xfId="2" applyNumberFormat="1" applyFont="1" applyBorder="1" applyAlignment="1" applyProtection="1">
      <alignment horizontal="center" vertical="center" shrinkToFit="1"/>
      <protection hidden="1"/>
    </xf>
    <xf numFmtId="0" fontId="2" fillId="2" borderId="5" xfId="2" applyFont="1" applyFill="1" applyBorder="1" applyAlignment="1" applyProtection="1">
      <alignment horizontal="center" vertical="center" shrinkToFit="1"/>
      <protection hidden="1"/>
    </xf>
    <xf numFmtId="164" fontId="2" fillId="0" borderId="5" xfId="2" applyNumberFormat="1" applyFont="1" applyBorder="1" applyAlignment="1" applyProtection="1">
      <alignment horizontal="center" vertical="center" shrinkToFit="1"/>
      <protection hidden="1"/>
    </xf>
    <xf numFmtId="164" fontId="2" fillId="0" borderId="6" xfId="2" applyNumberFormat="1" applyFont="1" applyBorder="1" applyAlignment="1" applyProtection="1">
      <alignment horizontal="center" vertical="center" shrinkToFit="1"/>
      <protection hidden="1"/>
    </xf>
    <xf numFmtId="164" fontId="2" fillId="2" borderId="3" xfId="2" applyNumberFormat="1" applyFont="1" applyFill="1" applyBorder="1" applyAlignment="1" applyProtection="1">
      <alignment horizontal="center" vertical="center" shrinkToFit="1"/>
      <protection hidden="1"/>
    </xf>
    <xf numFmtId="164" fontId="2" fillId="0" borderId="2" xfId="1" applyNumberFormat="1" applyFont="1" applyBorder="1" applyAlignment="1" applyProtection="1">
      <alignment horizontal="center" vertical="center" wrapText="1"/>
      <protection hidden="1"/>
    </xf>
    <xf numFmtId="164" fontId="2" fillId="2" borderId="2" xfId="2" applyNumberFormat="1" applyFont="1" applyFill="1" applyBorder="1" applyAlignment="1" applyProtection="1">
      <alignment horizontal="center" vertical="center" shrinkToFit="1"/>
      <protection hidden="1"/>
    </xf>
    <xf numFmtId="0" fontId="2" fillId="0" borderId="2" xfId="1" applyFont="1" applyBorder="1" applyAlignment="1" applyProtection="1">
      <alignment horizontal="center" vertical="center" wrapText="1"/>
      <protection hidden="1"/>
    </xf>
    <xf numFmtId="0" fontId="2" fillId="2" borderId="1" xfId="2" applyFont="1" applyFill="1" applyBorder="1" applyAlignment="1" applyProtection="1">
      <alignment horizontal="center" vertical="center" shrinkToFit="1"/>
      <protection hidden="1"/>
    </xf>
    <xf numFmtId="0" fontId="2" fillId="0" borderId="3" xfId="2" applyFont="1" applyBorder="1" applyAlignment="1" applyProtection="1">
      <alignment horizontal="center" vertical="center" shrinkToFit="1"/>
      <protection hidden="1"/>
    </xf>
    <xf numFmtId="0" fontId="2" fillId="2" borderId="2" xfId="2" applyFont="1" applyFill="1" applyBorder="1" applyAlignment="1" applyProtection="1">
      <alignment horizontal="center" vertical="center" shrinkToFit="1"/>
      <protection hidden="1"/>
    </xf>
    <xf numFmtId="0" fontId="2" fillId="0" borderId="2" xfId="2" applyFont="1" applyBorder="1" applyAlignment="1" applyProtection="1">
      <alignment horizontal="center" vertical="center" shrinkToFit="1"/>
      <protection hidden="1"/>
    </xf>
    <xf numFmtId="0" fontId="2" fillId="0" borderId="1" xfId="2" applyFont="1" applyBorder="1" applyAlignment="1" applyProtection="1">
      <alignment horizontal="center" vertical="center" shrinkToFit="1"/>
      <protection hidden="1"/>
    </xf>
    <xf numFmtId="9" fontId="2" fillId="0" borderId="4" xfId="3" applyFont="1" applyBorder="1" applyAlignment="1" applyProtection="1">
      <alignment horizontal="left" vertical="center"/>
      <protection hidden="1"/>
    </xf>
    <xf numFmtId="9" fontId="2" fillId="0" borderId="14" xfId="3" applyFont="1" applyBorder="1" applyAlignment="1" applyProtection="1">
      <alignment horizontal="left" vertical="center"/>
      <protection hidden="1"/>
    </xf>
    <xf numFmtId="0" fontId="2" fillId="0" borderId="17" xfId="1" applyFont="1" applyBorder="1" applyAlignment="1" applyProtection="1">
      <alignment horizontal="center" vertical="center" wrapText="1"/>
      <protection hidden="1"/>
    </xf>
    <xf numFmtId="0" fontId="2" fillId="0" borderId="16" xfId="1" applyFont="1" applyBorder="1" applyAlignment="1" applyProtection="1">
      <alignment horizontal="center" vertical="center" wrapText="1"/>
      <protection hidden="1"/>
    </xf>
    <xf numFmtId="0" fontId="2" fillId="0" borderId="15" xfId="1" applyFont="1" applyBorder="1" applyAlignment="1" applyProtection="1">
      <alignment horizontal="center" vertical="center" wrapText="1"/>
      <protection hidden="1"/>
    </xf>
    <xf numFmtId="0" fontId="2" fillId="0" borderId="4" xfId="1" applyFont="1" applyBorder="1" applyAlignment="1" applyProtection="1">
      <alignment horizontal="center" vertical="center" wrapText="1"/>
      <protection hidden="1"/>
    </xf>
    <xf numFmtId="0" fontId="2" fillId="0" borderId="25" xfId="1" applyFont="1" applyBorder="1" applyAlignment="1" applyProtection="1">
      <alignment horizontal="center" vertical="center" wrapText="1"/>
      <protection hidden="1"/>
    </xf>
    <xf numFmtId="0" fontId="2" fillId="0" borderId="14" xfId="1" applyFont="1" applyBorder="1" applyAlignment="1" applyProtection="1">
      <alignment horizontal="center" vertical="center" wrapText="1"/>
      <protection hidden="1"/>
    </xf>
    <xf numFmtId="0" fontId="2" fillId="0" borderId="13" xfId="1" applyFont="1" applyBorder="1" applyAlignment="1" applyProtection="1">
      <alignment horizontal="center" vertical="center" wrapText="1"/>
      <protection hidden="1"/>
    </xf>
    <xf numFmtId="0" fontId="2" fillId="0" borderId="12" xfId="1" applyFont="1" applyBorder="1" applyAlignment="1" applyProtection="1">
      <alignment horizontal="center" vertical="center" wrapText="1"/>
      <protection hidden="1"/>
    </xf>
    <xf numFmtId="0" fontId="2" fillId="0" borderId="11" xfId="1" applyFont="1" applyBorder="1" applyAlignment="1" applyProtection="1">
      <alignment horizontal="center" vertical="center" wrapText="1"/>
      <protection hidden="1"/>
    </xf>
    <xf numFmtId="0" fontId="3" fillId="0" borderId="24" xfId="1" applyFont="1" applyBorder="1" applyAlignment="1" applyProtection="1">
      <alignment horizontal="center" vertical="center" wrapText="1"/>
      <protection hidden="1"/>
    </xf>
    <xf numFmtId="0" fontId="3" fillId="0" borderId="23" xfId="1" applyFont="1" applyBorder="1" applyAlignment="1" applyProtection="1">
      <alignment horizontal="center" vertical="center" wrapText="1"/>
      <protection hidden="1"/>
    </xf>
    <xf numFmtId="0" fontId="3" fillId="0" borderId="22" xfId="1" applyFont="1" applyBorder="1" applyAlignment="1" applyProtection="1">
      <alignment horizontal="center" vertical="center" wrapText="1"/>
      <protection hidden="1"/>
    </xf>
    <xf numFmtId="0" fontId="2" fillId="0" borderId="5" xfId="1" applyFont="1" applyBorder="1" applyAlignment="1" applyProtection="1">
      <alignment horizontal="left" vertical="center"/>
      <protection hidden="1"/>
    </xf>
    <xf numFmtId="9" fontId="2" fillId="0" borderId="25" xfId="3" applyFont="1" applyBorder="1" applyAlignment="1" applyProtection="1">
      <alignment horizontal="left" vertical="center"/>
      <protection hidden="1"/>
    </xf>
    <xf numFmtId="0" fontId="3" fillId="0" borderId="21" xfId="1" applyFont="1" applyBorder="1" applyAlignment="1" applyProtection="1">
      <alignment horizontal="center" vertical="center" wrapText="1"/>
      <protection hidden="1"/>
    </xf>
    <xf numFmtId="0" fontId="3" fillId="0" borderId="20" xfId="1" applyFont="1" applyBorder="1" applyAlignment="1" applyProtection="1">
      <alignment horizontal="center" vertical="center" wrapText="1"/>
      <protection hidden="1"/>
    </xf>
    <xf numFmtId="0" fontId="3" fillId="0" borderId="19" xfId="1" applyFont="1" applyBorder="1" applyAlignment="1" applyProtection="1">
      <alignment horizontal="center" vertical="center" wrapText="1"/>
      <protection hidden="1"/>
    </xf>
    <xf numFmtId="9" fontId="2" fillId="0" borderId="26" xfId="3" applyFont="1" applyBorder="1" applyAlignment="1" applyProtection="1">
      <alignment horizontal="left" vertical="top" wrapText="1"/>
      <protection hidden="1"/>
    </xf>
    <xf numFmtId="9" fontId="2" fillId="0" borderId="18" xfId="3" applyFont="1" applyBorder="1" applyAlignment="1" applyProtection="1">
      <alignment horizontal="left" vertical="top" wrapText="1"/>
      <protection hidden="1"/>
    </xf>
    <xf numFmtId="0" fontId="2" fillId="0" borderId="10" xfId="2" applyFont="1" applyBorder="1" applyAlignment="1" applyProtection="1">
      <alignment horizontal="left" vertical="top" wrapText="1"/>
      <protection hidden="1"/>
    </xf>
    <xf numFmtId="0" fontId="2" fillId="0" borderId="7" xfId="2" applyFont="1" applyBorder="1" applyAlignment="1" applyProtection="1">
      <alignment horizontal="left" vertical="top" wrapText="1"/>
      <protection hidden="1"/>
    </xf>
    <xf numFmtId="0" fontId="2" fillId="0" borderId="3" xfId="2" applyFont="1" applyBorder="1" applyAlignment="1" applyProtection="1">
      <alignment horizontal="left" vertical="top" wrapText="1"/>
      <protection hidden="1"/>
    </xf>
    <xf numFmtId="0" fontId="2" fillId="0" borderId="17" xfId="2" applyFont="1" applyBorder="1" applyAlignment="1" applyProtection="1">
      <alignment horizontal="center" vertical="top" wrapText="1"/>
      <protection hidden="1"/>
    </xf>
    <xf numFmtId="0" fontId="2" fillId="0" borderId="4" xfId="2" applyFont="1" applyBorder="1" applyAlignment="1" applyProtection="1">
      <alignment horizontal="center" vertical="top" wrapText="1"/>
      <protection hidden="1"/>
    </xf>
    <xf numFmtId="0" fontId="2" fillId="0" borderId="13" xfId="2" applyFont="1" applyBorder="1" applyAlignment="1" applyProtection="1">
      <alignment horizontal="center" vertical="top" wrapText="1"/>
      <protection hidden="1"/>
    </xf>
    <xf numFmtId="9" fontId="2" fillId="0" borderId="18" xfId="3" applyFont="1" applyBorder="1" applyAlignment="1" applyProtection="1">
      <alignment horizontal="left" vertical="center"/>
      <protection hidden="1"/>
    </xf>
    <xf numFmtId="0" fontId="2" fillId="0" borderId="0" xfId="1" applyFont="1" applyAlignment="1" applyProtection="1">
      <alignment horizontal="center" vertical="top" wrapText="1"/>
      <protection hidden="1"/>
    </xf>
    <xf numFmtId="0" fontId="10" fillId="0" borderId="0" xfId="1" applyFont="1" applyAlignment="1" applyProtection="1">
      <alignment horizontal="center" vertical="top" wrapText="1"/>
      <protection hidden="1"/>
    </xf>
    <xf numFmtId="0" fontId="2" fillId="0" borderId="28" xfId="1" applyFont="1" applyBorder="1" applyAlignment="1" applyProtection="1">
      <alignment horizontal="center" vertical="center" wrapText="1"/>
      <protection hidden="1"/>
    </xf>
    <xf numFmtId="0" fontId="2" fillId="0" borderId="0" xfId="1" applyFont="1" applyAlignment="1" applyProtection="1">
      <alignment horizontal="center" vertical="center" wrapText="1"/>
      <protection hidden="1"/>
    </xf>
    <xf numFmtId="0" fontId="2" fillId="0" borderId="27" xfId="1" applyFont="1" applyBorder="1" applyAlignment="1" applyProtection="1">
      <alignment horizontal="center" vertical="center" wrapText="1"/>
      <protection hidden="1"/>
    </xf>
    <xf numFmtId="9" fontId="2" fillId="0" borderId="5" xfId="3" applyFont="1" applyBorder="1" applyAlignment="1" applyProtection="1">
      <alignment horizontal="left" vertical="top" wrapText="1"/>
      <protection hidden="1"/>
    </xf>
    <xf numFmtId="9" fontId="2" fillId="0" borderId="5" xfId="3" applyFont="1" applyBorder="1" applyAlignment="1" applyProtection="1">
      <alignment horizontal="center" vertical="top"/>
      <protection hidden="1"/>
    </xf>
    <xf numFmtId="0" fontId="3" fillId="0" borderId="32" xfId="1" applyFont="1" applyBorder="1" applyAlignment="1" applyProtection="1">
      <alignment horizontal="center" vertical="top"/>
      <protection hidden="1"/>
    </xf>
    <xf numFmtId="0" fontId="3" fillId="0" borderId="33" xfId="1" applyFont="1" applyBorder="1" applyAlignment="1" applyProtection="1">
      <alignment horizontal="center" vertical="top"/>
      <protection hidden="1"/>
    </xf>
  </cellXfs>
  <cellStyles count="5">
    <cellStyle name="Normal" xfId="0" builtinId="0"/>
    <cellStyle name="Normal 2 3" xfId="1" xr:uid="{77AA6313-38DB-419C-B4EE-E61010706E47}"/>
    <cellStyle name="Normal 4" xfId="2" xr:uid="{C49089E1-2990-47DD-B7B2-60816AB4E3C6}"/>
    <cellStyle name="Percent 3" xfId="3" xr:uid="{0F1E61EA-A41B-4B71-ABC5-4A0626499AC8}"/>
    <cellStyle name="Percent 4" xfId="4" xr:uid="{35D57781-CC4B-47F1-895F-71D71014D6FB}"/>
  </cellStyles>
  <dxfs count="2">
    <dxf>
      <font>
        <b/>
        <i val="0"/>
        <strike val="0"/>
        <color theme="0"/>
      </font>
      <fill>
        <patternFill>
          <bgColor rgb="FFFF6969"/>
        </patternFill>
      </fill>
    </dxf>
    <dxf>
      <font>
        <b/>
        <i val="0"/>
        <strike val="0"/>
        <color theme="0"/>
      </font>
      <fill>
        <patternFill>
          <bgColor rgb="FF4D93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274599</xdr:colOff>
      <xdr:row>2</xdr:row>
      <xdr:rowOff>37171</xdr:rowOff>
    </xdr:from>
    <xdr:ext cx="4047914" cy="2125134"/>
    <xdr:pic>
      <xdr:nvPicPr>
        <xdr:cNvPr id="2" name="Paveikslėlis 2" descr="Paveikslėlis, kuriame yra projektorius&#10;&#10;Automatiškai sugeneruotas aprašymas">
          <a:extLst>
            <a:ext uri="{FF2B5EF4-FFF2-40B4-BE49-F238E27FC236}">
              <a16:creationId xmlns:a16="http://schemas.microsoft.com/office/drawing/2014/main" id="{B258C6DC-57C7-47DF-B515-CF0013EB30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0" t="1546" r="2626" b="6869"/>
        <a:stretch>
          <a:fillRect/>
        </a:stretch>
      </xdr:blipFill>
      <xdr:spPr bwMode="auto">
        <a:xfrm>
          <a:off x="274599" y="478573"/>
          <a:ext cx="4047914" cy="2125134"/>
        </a:xfrm>
        <a:prstGeom prst="rect">
          <a:avLst/>
        </a:prstGeom>
        <a:noFill/>
        <a:ln>
          <a:noFill/>
        </a:ln>
      </xdr:spPr>
    </xdr:pic>
    <xdr:clientData/>
  </xdr:oneCellAnchor>
  <xdr:oneCellAnchor>
    <xdr:from>
      <xdr:col>5</xdr:col>
      <xdr:colOff>332470</xdr:colOff>
      <xdr:row>1</xdr:row>
      <xdr:rowOff>61968</xdr:rowOff>
    </xdr:from>
    <xdr:ext cx="2546484" cy="367370"/>
    <xdr:pic>
      <xdr:nvPicPr>
        <xdr:cNvPr id="3" name="Picture 2">
          <a:extLst>
            <a:ext uri="{FF2B5EF4-FFF2-40B4-BE49-F238E27FC236}">
              <a16:creationId xmlns:a16="http://schemas.microsoft.com/office/drawing/2014/main" id="{89F68A97-EE89-4B03-BBAF-4C27BFA0D65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61470" y="229608"/>
          <a:ext cx="2546484" cy="3673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47438</xdr:colOff>
      <xdr:row>23</xdr:row>
      <xdr:rowOff>2125</xdr:rowOff>
    </xdr:from>
    <xdr:ext cx="1076646" cy="423993"/>
    <xdr:pic>
      <xdr:nvPicPr>
        <xdr:cNvPr id="4" name="Picture 3" descr="G:\Desktop\EN 16430.jpg">
          <a:extLst>
            <a:ext uri="{FF2B5EF4-FFF2-40B4-BE49-F238E27FC236}">
              <a16:creationId xmlns:a16="http://schemas.microsoft.com/office/drawing/2014/main" id="{53BBD415-78B9-4817-B52F-DD28F05045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33238" y="3857845"/>
          <a:ext cx="1076646" cy="423993"/>
        </a:xfrm>
        <a:prstGeom prst="rect">
          <a:avLst/>
        </a:prstGeom>
        <a:noFill/>
        <a:ln>
          <a:noFill/>
        </a:ln>
      </xdr:spPr>
    </xdr:pic>
    <xdr:clientData/>
  </xdr:oneCellAnchor>
  <xdr:oneCellAnchor>
    <xdr:from>
      <xdr:col>1</xdr:col>
      <xdr:colOff>55058</xdr:colOff>
      <xdr:row>18</xdr:row>
      <xdr:rowOff>8899</xdr:rowOff>
    </xdr:from>
    <xdr:ext cx="1076646" cy="424841"/>
    <xdr:pic>
      <xdr:nvPicPr>
        <xdr:cNvPr id="5" name="Picture 4" descr="G:\Desktop\EN 16430.jpg">
          <a:extLst>
            <a:ext uri="{FF2B5EF4-FFF2-40B4-BE49-F238E27FC236}">
              <a16:creationId xmlns:a16="http://schemas.microsoft.com/office/drawing/2014/main" id="{FD3A372C-2637-4294-AE58-B81A6D45E6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5391" y="4140632"/>
          <a:ext cx="1076646" cy="424841"/>
        </a:xfrm>
        <a:prstGeom prst="rect">
          <a:avLst/>
        </a:prstGeom>
        <a:noFill/>
        <a:ln>
          <a:noFill/>
        </a:ln>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34663-64AA-4492-BBA5-455913EA0BAB}">
  <sheetPr>
    <pageSetUpPr fitToPage="1"/>
  </sheetPr>
  <dimension ref="A1:AT52"/>
  <sheetViews>
    <sheetView showGridLines="0" showZeros="0" tabSelected="1" zoomScale="82" zoomScaleNormal="82" zoomScaleSheetLayoutView="55" workbookViewId="0">
      <selection activeCell="K18" sqref="K18"/>
    </sheetView>
  </sheetViews>
  <sheetFormatPr defaultColWidth="8.1796875" defaultRowHeight="17.399999999999999" x14ac:dyDescent="0.4"/>
  <cols>
    <col min="1" max="1" width="6.54296875" style="1" customWidth="1"/>
    <col min="2" max="2" width="32.26953125" style="1" customWidth="1"/>
    <col min="3" max="3" width="6.54296875" style="1" customWidth="1"/>
    <col min="4" max="4" width="11.90625" style="1" customWidth="1"/>
    <col min="5" max="14" width="11.1796875" style="1" customWidth="1"/>
    <col min="15" max="15" width="6.453125" style="1" bestFit="1" customWidth="1"/>
    <col min="16" max="16" width="7.1796875" style="1" customWidth="1"/>
    <col min="17" max="17" width="6" style="1" bestFit="1" customWidth="1"/>
    <col min="18" max="21" width="5.90625" style="1" bestFit="1" customWidth="1"/>
    <col min="22" max="22" width="5.90625" style="1" hidden="1" customWidth="1"/>
    <col min="23" max="27" width="5.90625" style="1" bestFit="1" customWidth="1"/>
    <col min="28" max="28" width="5.08984375" style="1" bestFit="1" customWidth="1"/>
    <col min="29" max="29" width="9.1796875" style="1" customWidth="1"/>
    <col min="30" max="39" width="10.36328125" style="1" customWidth="1"/>
    <col min="40" max="46" width="8.1796875" style="1" customWidth="1"/>
    <col min="47" max="16384" width="8.1796875" style="1"/>
  </cols>
  <sheetData>
    <row r="1" spans="1:45" x14ac:dyDescent="0.4">
      <c r="A1" s="6"/>
      <c r="B1" s="19"/>
      <c r="C1" s="19"/>
      <c r="D1" s="20"/>
      <c r="E1" s="21"/>
      <c r="F1" s="21"/>
      <c r="G1" s="18"/>
      <c r="H1" s="18"/>
      <c r="I1" s="18"/>
      <c r="J1" s="21"/>
      <c r="K1" s="21"/>
      <c r="L1" s="18"/>
      <c r="M1" s="18"/>
      <c r="AI1" s="8"/>
      <c r="AJ1" s="8"/>
      <c r="AK1" s="8"/>
    </row>
    <row r="2" spans="1:45" ht="17.399999999999999" customHeight="1" x14ac:dyDescent="0.4">
      <c r="A2" s="6"/>
      <c r="B2" s="19"/>
      <c r="C2" s="18"/>
      <c r="D2" s="18"/>
      <c r="E2" s="18"/>
      <c r="F2" s="18"/>
      <c r="G2" s="18"/>
      <c r="H2" s="18"/>
      <c r="I2" s="18"/>
      <c r="J2" s="18"/>
      <c r="K2" s="18"/>
      <c r="L2" s="18"/>
      <c r="M2" s="22" t="s">
        <v>22</v>
      </c>
      <c r="N2" s="5">
        <v>75</v>
      </c>
      <c r="O2" s="9"/>
      <c r="AI2" s="8"/>
      <c r="AJ2" s="8"/>
      <c r="AK2" s="8"/>
    </row>
    <row r="3" spans="1:45" x14ac:dyDescent="0.4">
      <c r="B3" s="18"/>
      <c r="C3" s="18"/>
      <c r="D3" s="18"/>
      <c r="E3" s="18"/>
      <c r="F3" s="18"/>
      <c r="G3" s="18"/>
      <c r="H3" s="18"/>
      <c r="I3" s="18"/>
      <c r="J3" s="18"/>
      <c r="K3" s="18"/>
      <c r="L3" s="18"/>
      <c r="M3" s="22" t="s">
        <v>23</v>
      </c>
      <c r="N3" s="5">
        <v>65</v>
      </c>
      <c r="O3" s="9"/>
      <c r="AI3" s="8"/>
      <c r="AJ3" s="8"/>
      <c r="AK3" s="8"/>
      <c r="AS3" s="10"/>
    </row>
    <row r="4" spans="1:45" x14ac:dyDescent="0.4">
      <c r="B4" s="18"/>
      <c r="C4" s="18"/>
      <c r="D4" s="18"/>
      <c r="E4" s="18"/>
      <c r="F4" s="18"/>
      <c r="G4" s="18"/>
      <c r="H4" s="18"/>
      <c r="I4" s="18"/>
      <c r="J4" s="18"/>
      <c r="K4" s="18"/>
      <c r="L4" s="18"/>
      <c r="M4" s="22" t="s">
        <v>24</v>
      </c>
      <c r="N4" s="5">
        <v>20</v>
      </c>
      <c r="O4" s="9"/>
      <c r="V4" s="1">
        <f>N7*(1+N8)</f>
        <v>1575</v>
      </c>
      <c r="AI4" s="8"/>
      <c r="AJ4" s="8"/>
      <c r="AK4" s="8"/>
    </row>
    <row r="5" spans="1:45" x14ac:dyDescent="0.4">
      <c r="B5" s="18"/>
      <c r="C5" s="18"/>
      <c r="D5" s="23"/>
      <c r="E5" s="23"/>
      <c r="F5" s="23"/>
      <c r="G5" s="18"/>
      <c r="H5" s="18"/>
      <c r="I5" s="18"/>
      <c r="J5" s="23"/>
      <c r="K5" s="23"/>
      <c r="L5" s="18"/>
      <c r="M5" s="22" t="s">
        <v>15</v>
      </c>
      <c r="N5" s="5">
        <f>IF(N2&gt;N3,(N2+N3)/2-N4,N4-(N2+N3)/2)</f>
        <v>50</v>
      </c>
      <c r="O5" s="9"/>
      <c r="V5" s="1">
        <f>N7*(1-N9)</f>
        <v>1500</v>
      </c>
      <c r="AI5" s="12"/>
      <c r="AJ5" s="8"/>
      <c r="AK5" s="8"/>
    </row>
    <row r="6" spans="1:45" ht="28.8" customHeight="1" x14ac:dyDescent="0.4">
      <c r="A6" s="10"/>
      <c r="B6" s="24"/>
      <c r="C6" s="166" t="s">
        <v>67</v>
      </c>
      <c r="D6" s="166"/>
      <c r="E6" s="166"/>
      <c r="F6" s="166"/>
      <c r="G6" s="166"/>
      <c r="H6" s="166"/>
      <c r="I6" s="166"/>
      <c r="J6" s="166"/>
      <c r="K6" s="166"/>
      <c r="L6" s="23"/>
      <c r="M6" s="25"/>
      <c r="N6" s="4"/>
      <c r="O6" s="8"/>
      <c r="AI6" s="12"/>
      <c r="AK6" s="8"/>
    </row>
    <row r="7" spans="1:45" ht="17.399999999999999" customHeight="1" x14ac:dyDescent="0.4">
      <c r="A7" s="10"/>
      <c r="B7" s="24"/>
      <c r="C7" s="165" t="s">
        <v>31</v>
      </c>
      <c r="D7" s="165"/>
      <c r="E7" s="165"/>
      <c r="F7" s="165"/>
      <c r="G7" s="165"/>
      <c r="H7" s="165"/>
      <c r="I7" s="165"/>
      <c r="J7" s="165"/>
      <c r="K7" s="165"/>
      <c r="L7" s="18"/>
      <c r="M7" s="22" t="s">
        <v>25</v>
      </c>
      <c r="N7" s="3">
        <v>1500</v>
      </c>
      <c r="O7" s="9"/>
      <c r="AI7" s="12"/>
      <c r="AK7" s="8"/>
    </row>
    <row r="8" spans="1:45" ht="17.399999999999999" customHeight="1" x14ac:dyDescent="0.4">
      <c r="B8" s="18"/>
      <c r="C8" s="18"/>
      <c r="D8" s="18"/>
      <c r="E8" s="18"/>
      <c r="F8" s="18"/>
      <c r="G8" s="18"/>
      <c r="H8" s="18"/>
      <c r="I8" s="18"/>
      <c r="J8" s="18"/>
      <c r="K8" s="18"/>
      <c r="L8" s="18"/>
      <c r="M8" s="22" t="s">
        <v>26</v>
      </c>
      <c r="N8" s="2">
        <v>0.05</v>
      </c>
      <c r="O8" s="9"/>
      <c r="P8" s="11"/>
      <c r="Q8" s="11"/>
      <c r="R8" s="11"/>
      <c r="S8" s="11"/>
      <c r="T8" s="11"/>
      <c r="U8" s="11"/>
      <c r="V8" s="11"/>
      <c r="W8" s="11"/>
      <c r="X8" s="11"/>
      <c r="Y8" s="11"/>
      <c r="Z8" s="11"/>
      <c r="AA8" s="11"/>
      <c r="AB8" s="11"/>
      <c r="AC8" s="11"/>
      <c r="AD8" s="11"/>
      <c r="AE8" s="11"/>
      <c r="AF8" s="11"/>
      <c r="AG8" s="11"/>
      <c r="AI8" s="12"/>
      <c r="AK8" s="8"/>
    </row>
    <row r="9" spans="1:45" x14ac:dyDescent="0.4">
      <c r="B9" s="18"/>
      <c r="C9" s="18"/>
      <c r="D9" s="18"/>
      <c r="E9" s="18"/>
      <c r="F9" s="18"/>
      <c r="G9" s="18"/>
      <c r="H9" s="18"/>
      <c r="I9" s="18"/>
      <c r="J9" s="18"/>
      <c r="K9" s="18"/>
      <c r="L9" s="18"/>
      <c r="M9" s="22" t="s">
        <v>27</v>
      </c>
      <c r="N9" s="2">
        <v>0</v>
      </c>
      <c r="O9" s="9"/>
      <c r="AK9" s="8"/>
    </row>
    <row r="10" spans="1:45" s="7" customFormat="1" x14ac:dyDescent="0.4">
      <c r="D10" s="13"/>
      <c r="AG10" s="1"/>
      <c r="AH10" s="1"/>
      <c r="AI10" s="1"/>
      <c r="AJ10" s="1"/>
      <c r="AK10" s="1"/>
      <c r="AL10" s="1"/>
      <c r="AM10" s="1"/>
    </row>
    <row r="11" spans="1:45" s="7" customFormat="1" ht="18" thickBot="1" x14ac:dyDescent="0.45">
      <c r="D11" s="13"/>
      <c r="AG11" s="1"/>
      <c r="AH11" s="1"/>
      <c r="AI11" s="1"/>
      <c r="AJ11" s="1"/>
      <c r="AK11" s="1"/>
      <c r="AL11" s="1"/>
      <c r="AM11" s="1"/>
    </row>
    <row r="12" spans="1:45" ht="18" thickBot="1" x14ac:dyDescent="0.45">
      <c r="B12" s="172" t="s">
        <v>28</v>
      </c>
      <c r="C12" s="173"/>
      <c r="D12" s="26" t="s">
        <v>30</v>
      </c>
      <c r="E12" s="27" t="s">
        <v>14</v>
      </c>
      <c r="F12" s="28" t="s">
        <v>13</v>
      </c>
      <c r="G12" s="29" t="s">
        <v>12</v>
      </c>
      <c r="H12" s="28" t="s">
        <v>11</v>
      </c>
      <c r="I12" s="30" t="s">
        <v>10</v>
      </c>
      <c r="J12" s="31" t="s">
        <v>9</v>
      </c>
      <c r="K12" s="29" t="s">
        <v>8</v>
      </c>
      <c r="L12" s="28" t="s">
        <v>7</v>
      </c>
      <c r="M12" s="29" t="s">
        <v>6</v>
      </c>
      <c r="N12" s="32" t="s">
        <v>5</v>
      </c>
    </row>
    <row r="13" spans="1:45" x14ac:dyDescent="0.4">
      <c r="B13" s="158" t="s">
        <v>29</v>
      </c>
      <c r="C13" s="161" t="s">
        <v>54</v>
      </c>
      <c r="D13" s="33">
        <v>1</v>
      </c>
      <c r="E13" s="34">
        <v>383</v>
      </c>
      <c r="F13" s="35">
        <v>520</v>
      </c>
      <c r="G13" s="36">
        <v>766</v>
      </c>
      <c r="H13" s="35">
        <v>903</v>
      </c>
      <c r="I13" s="37">
        <v>1040</v>
      </c>
      <c r="J13" s="38">
        <v>383</v>
      </c>
      <c r="K13" s="36">
        <v>520</v>
      </c>
      <c r="L13" s="39">
        <v>766</v>
      </c>
      <c r="M13" s="36">
        <v>903</v>
      </c>
      <c r="N13" s="40">
        <v>1040</v>
      </c>
    </row>
    <row r="14" spans="1:45" x14ac:dyDescent="0.4">
      <c r="B14" s="159"/>
      <c r="C14" s="162"/>
      <c r="D14" s="41">
        <v>0.8</v>
      </c>
      <c r="E14" s="42">
        <v>306.40000000000003</v>
      </c>
      <c r="F14" s="43">
        <v>416</v>
      </c>
      <c r="G14" s="44">
        <v>612.80000000000007</v>
      </c>
      <c r="H14" s="43">
        <v>722.40000000000009</v>
      </c>
      <c r="I14" s="45">
        <v>832</v>
      </c>
      <c r="J14" s="46">
        <v>306.40000000000003</v>
      </c>
      <c r="K14" s="44">
        <v>416</v>
      </c>
      <c r="L14" s="47">
        <v>612.80000000000007</v>
      </c>
      <c r="M14" s="44">
        <v>722.40000000000009</v>
      </c>
      <c r="N14" s="48">
        <v>832</v>
      </c>
    </row>
    <row r="15" spans="1:45" x14ac:dyDescent="0.4">
      <c r="B15" s="159"/>
      <c r="C15" s="162"/>
      <c r="D15" s="41">
        <v>0.6</v>
      </c>
      <c r="E15" s="42">
        <v>229.79999999999998</v>
      </c>
      <c r="F15" s="43">
        <v>312</v>
      </c>
      <c r="G15" s="44">
        <v>459.59999999999997</v>
      </c>
      <c r="H15" s="43">
        <v>541.79999999999995</v>
      </c>
      <c r="I15" s="45">
        <v>624</v>
      </c>
      <c r="J15" s="46">
        <v>229.79999999999998</v>
      </c>
      <c r="K15" s="44">
        <v>312</v>
      </c>
      <c r="L15" s="47">
        <v>459.59999999999997</v>
      </c>
      <c r="M15" s="44">
        <v>541.79999999999995</v>
      </c>
      <c r="N15" s="48">
        <v>624</v>
      </c>
    </row>
    <row r="16" spans="1:45" x14ac:dyDescent="0.4">
      <c r="B16" s="159"/>
      <c r="C16" s="162"/>
      <c r="D16" s="41">
        <v>0.4</v>
      </c>
      <c r="E16" s="42">
        <v>153.20000000000002</v>
      </c>
      <c r="F16" s="43">
        <v>208</v>
      </c>
      <c r="G16" s="44">
        <v>306.40000000000003</v>
      </c>
      <c r="H16" s="43">
        <v>361.20000000000005</v>
      </c>
      <c r="I16" s="45">
        <v>416</v>
      </c>
      <c r="J16" s="46">
        <v>153.20000000000002</v>
      </c>
      <c r="K16" s="44">
        <v>208</v>
      </c>
      <c r="L16" s="47">
        <v>306.40000000000003</v>
      </c>
      <c r="M16" s="44">
        <v>361.20000000000005</v>
      </c>
      <c r="N16" s="48">
        <v>416</v>
      </c>
      <c r="Y16" s="18"/>
    </row>
    <row r="17" spans="1:18" ht="18" thickBot="1" x14ac:dyDescent="0.45">
      <c r="B17" s="160"/>
      <c r="C17" s="163"/>
      <c r="D17" s="49">
        <v>0.2</v>
      </c>
      <c r="E17" s="50">
        <v>76.600000000000009</v>
      </c>
      <c r="F17" s="51">
        <v>104</v>
      </c>
      <c r="G17" s="52">
        <v>153.20000000000002</v>
      </c>
      <c r="H17" s="51">
        <v>180.60000000000002</v>
      </c>
      <c r="I17" s="53">
        <v>208</v>
      </c>
      <c r="J17" s="54">
        <v>76.600000000000009</v>
      </c>
      <c r="K17" s="52">
        <v>104</v>
      </c>
      <c r="L17" s="55">
        <v>153.20000000000002</v>
      </c>
      <c r="M17" s="52">
        <v>180.60000000000002</v>
      </c>
      <c r="N17" s="56">
        <v>208</v>
      </c>
      <c r="P17" s="18"/>
    </row>
    <row r="18" spans="1:18" x14ac:dyDescent="0.4">
      <c r="B18" s="158" t="s">
        <v>63</v>
      </c>
      <c r="C18" s="161" t="s">
        <v>55</v>
      </c>
      <c r="D18" s="57">
        <v>1</v>
      </c>
      <c r="E18" s="34">
        <f>IFERROR(IF($N$3&gt;$N$2,0.11784*600*$D18^0.8571*$N$5^0.9303,0),0)</f>
        <v>0</v>
      </c>
      <c r="F18" s="35">
        <f>IFERROR(IF($N$3&gt;$N$2,0.11784*1080*$D18^0.8571*$N$5^0.9303,0),0)</f>
        <v>0</v>
      </c>
      <c r="G18" s="36">
        <f t="shared" ref="G18:G27" si="0">2*E18</f>
        <v>0</v>
      </c>
      <c r="H18" s="35">
        <f t="shared" ref="H18:H27" si="1">E18+F18</f>
        <v>0</v>
      </c>
      <c r="I18" s="37">
        <f t="shared" ref="I18:I27" si="2">2*F18</f>
        <v>0</v>
      </c>
      <c r="J18" s="38">
        <f>IFERROR(IF($N$3&gt;$N$2,0.1116*600*$D18^0.772*$N$5^0.9303,0),0)</f>
        <v>0</v>
      </c>
      <c r="K18" s="36">
        <f>IFERROR(IF($N$3&gt;$N$2,0.1116*1080*$D18^0.772*$N$5^0.9303,0),0)</f>
        <v>0</v>
      </c>
      <c r="L18" s="39">
        <f t="shared" ref="L18:L27" si="3">2*J18</f>
        <v>0</v>
      </c>
      <c r="M18" s="36">
        <f t="shared" ref="M18:M27" si="4">J18+K18</f>
        <v>0</v>
      </c>
      <c r="N18" s="40">
        <f t="shared" ref="N18:N27" si="5">2*K18</f>
        <v>0</v>
      </c>
    </row>
    <row r="19" spans="1:18" x14ac:dyDescent="0.4">
      <c r="B19" s="159"/>
      <c r="C19" s="162"/>
      <c r="D19" s="58">
        <v>0.8</v>
      </c>
      <c r="E19" s="42">
        <f>IFERROR(IF($N$3&gt;$N$2,0.11784*600*$D19^0.8571*$N$5^0.9303,0),0)</f>
        <v>0</v>
      </c>
      <c r="F19" s="43">
        <f>IFERROR(IF($N$3&gt;$N$2,0.11784*1080*$D19^0.8571*$N$5^0.9303,0),0)</f>
        <v>0</v>
      </c>
      <c r="G19" s="44">
        <f t="shared" si="0"/>
        <v>0</v>
      </c>
      <c r="H19" s="43">
        <f t="shared" si="1"/>
        <v>0</v>
      </c>
      <c r="I19" s="45">
        <f t="shared" si="2"/>
        <v>0</v>
      </c>
      <c r="J19" s="46">
        <f>IFERROR(IF($N$3&gt;$N$2,0.1116*600*$D19^0.772*$N$5^0.9303,0),0)</f>
        <v>0</v>
      </c>
      <c r="K19" s="44">
        <f>IFERROR(IF($N$3&gt;$N$2,0.1116*1080*$D19^0.772*$N$5^0.9303,0),0)</f>
        <v>0</v>
      </c>
      <c r="L19" s="47">
        <f t="shared" si="3"/>
        <v>0</v>
      </c>
      <c r="M19" s="44">
        <f t="shared" si="4"/>
        <v>0</v>
      </c>
      <c r="N19" s="48">
        <f t="shared" si="5"/>
        <v>0</v>
      </c>
    </row>
    <row r="20" spans="1:18" x14ac:dyDescent="0.4">
      <c r="B20" s="159"/>
      <c r="C20" s="162"/>
      <c r="D20" s="58">
        <v>0.6</v>
      </c>
      <c r="E20" s="42">
        <f>IFERROR(IF($N$3&gt;$N$2,0.11784*600*$D20^0.8571*$N$5^0.9303,0),0)</f>
        <v>0</v>
      </c>
      <c r="F20" s="43">
        <f>IFERROR(IF($N$3&gt;$N$2,0.11784*1080*$D20^0.8571*$N$5^0.9303,0),0)</f>
        <v>0</v>
      </c>
      <c r="G20" s="44">
        <f t="shared" si="0"/>
        <v>0</v>
      </c>
      <c r="H20" s="43">
        <f t="shared" si="1"/>
        <v>0</v>
      </c>
      <c r="I20" s="45">
        <f t="shared" si="2"/>
        <v>0</v>
      </c>
      <c r="J20" s="46">
        <f>IFERROR(IF($N$3&gt;$N$2,0.1116*600*$D20^0.772*$N$5^0.9303,0),0)</f>
        <v>0</v>
      </c>
      <c r="K20" s="44">
        <f>IFERROR(IF($N$3&gt;$N$2,0.1116*1080*$D20^0.772*$N$5^0.9303,0),0)</f>
        <v>0</v>
      </c>
      <c r="L20" s="47">
        <f t="shared" si="3"/>
        <v>0</v>
      </c>
      <c r="M20" s="44">
        <f t="shared" si="4"/>
        <v>0</v>
      </c>
      <c r="N20" s="48">
        <f t="shared" si="5"/>
        <v>0</v>
      </c>
      <c r="R20" s="18"/>
    </row>
    <row r="21" spans="1:18" x14ac:dyDescent="0.4">
      <c r="B21" s="159"/>
      <c r="C21" s="162"/>
      <c r="D21" s="58">
        <v>0.4</v>
      </c>
      <c r="E21" s="42">
        <f>IFERROR(IF($N$3&gt;$N$2,0.11784*600*$D21^0.8571*$N$5^0.9303,0),0)</f>
        <v>0</v>
      </c>
      <c r="F21" s="43">
        <f>IFERROR(IF($N$3&gt;$N$2,0.11784*1080*$D21^0.8571*$N$5^0.9303,0),0)</f>
        <v>0</v>
      </c>
      <c r="G21" s="44">
        <f t="shared" si="0"/>
        <v>0</v>
      </c>
      <c r="H21" s="43">
        <f t="shared" si="1"/>
        <v>0</v>
      </c>
      <c r="I21" s="45">
        <f t="shared" si="2"/>
        <v>0</v>
      </c>
      <c r="J21" s="46">
        <f>IFERROR(IF($N$3&gt;$N$2,0.1116*600*$D21^0.772*$N$5^0.9303,0),0)</f>
        <v>0</v>
      </c>
      <c r="K21" s="44">
        <f>IFERROR(IF($N$3&gt;$N$2,0.1116*1080*$D21^0.772*$N$5^0.9303,0),0)</f>
        <v>0</v>
      </c>
      <c r="L21" s="47">
        <f t="shared" si="3"/>
        <v>0</v>
      </c>
      <c r="M21" s="44">
        <f t="shared" si="4"/>
        <v>0</v>
      </c>
      <c r="N21" s="48">
        <f t="shared" si="5"/>
        <v>0</v>
      </c>
    </row>
    <row r="22" spans="1:18" ht="18" thickBot="1" x14ac:dyDescent="0.45">
      <c r="B22" s="160"/>
      <c r="C22" s="163"/>
      <c r="D22" s="59">
        <v>0.2</v>
      </c>
      <c r="E22" s="50">
        <f>IFERROR(IF($N$3&gt;$N$2,0.11784*600*$D22^0.8571*$N$5^0.9303,0),0)</f>
        <v>0</v>
      </c>
      <c r="F22" s="51">
        <f>IFERROR(IF($N$3&gt;$N$2,0.11784*1080*$D22^0.8571*$N$5^0.9303,0),0)</f>
        <v>0</v>
      </c>
      <c r="G22" s="52">
        <f t="shared" si="0"/>
        <v>0</v>
      </c>
      <c r="H22" s="51">
        <f t="shared" si="1"/>
        <v>0</v>
      </c>
      <c r="I22" s="53">
        <f t="shared" si="2"/>
        <v>0</v>
      </c>
      <c r="J22" s="54">
        <f>IFERROR(IF($N$3&gt;$N$2,0.1116*600*$D22^0.772*$N$5^0.9303,0),0)</f>
        <v>0</v>
      </c>
      <c r="K22" s="52">
        <f>IFERROR(IF($N$3&gt;$N$2,0.1116*1080*$D22^0.772*$N$5^0.9303,0),0)</f>
        <v>0</v>
      </c>
      <c r="L22" s="55">
        <f t="shared" si="3"/>
        <v>0</v>
      </c>
      <c r="M22" s="52">
        <f t="shared" si="4"/>
        <v>0</v>
      </c>
      <c r="N22" s="56">
        <f t="shared" si="5"/>
        <v>0</v>
      </c>
    </row>
    <row r="23" spans="1:18" x14ac:dyDescent="0.4">
      <c r="A23" s="14"/>
      <c r="B23" s="158" t="s">
        <v>62</v>
      </c>
      <c r="C23" s="161" t="s">
        <v>55</v>
      </c>
      <c r="D23" s="57">
        <v>1</v>
      </c>
      <c r="E23" s="34">
        <f>IF(E18&gt;0,0,600/1000*(-74.1223*$D23^2+199.3697*$D23-1.7704)*$N$5^0.9794)</f>
        <v>3417.5001471527421</v>
      </c>
      <c r="F23" s="35">
        <f>IF(F18&gt;0,0,1080/1000*(-74.1223*$D23^2+199.3697*$D23-1.7704)*$N$5^0.9794)</f>
        <v>6151.500264874936</v>
      </c>
      <c r="G23" s="36">
        <f t="shared" si="0"/>
        <v>6835.0002943054842</v>
      </c>
      <c r="H23" s="35">
        <f t="shared" si="1"/>
        <v>9569.000412027679</v>
      </c>
      <c r="I23" s="37">
        <f t="shared" si="2"/>
        <v>12303.000529749872</v>
      </c>
      <c r="J23" s="38">
        <f>IF(J18&gt;0,0,0.02129*600*(2.9141+LN($D23))*$N$5^1.0201)</f>
        <v>2013.4955037774628</v>
      </c>
      <c r="K23" s="36">
        <f>IF(K18&gt;0,0,0.02129*1080*(2.9141+LN($D23))*$N$5^1.0201)</f>
        <v>3624.291906799433</v>
      </c>
      <c r="L23" s="39">
        <f t="shared" si="3"/>
        <v>4026.9910075549255</v>
      </c>
      <c r="M23" s="36">
        <f t="shared" si="4"/>
        <v>5637.787410576896</v>
      </c>
      <c r="N23" s="40">
        <f t="shared" si="5"/>
        <v>7248.5838135988661</v>
      </c>
    </row>
    <row r="24" spans="1:18" x14ac:dyDescent="0.4">
      <c r="B24" s="159"/>
      <c r="C24" s="162"/>
      <c r="D24" s="58">
        <v>0.8</v>
      </c>
      <c r="E24" s="42">
        <f>IF(E19&gt;0,0,600/1000*(-74.1223*$D24^2+199.3697*$D24-1.7704)*$N$5^0.9794)</f>
        <v>3052.4400452638747</v>
      </c>
      <c r="F24" s="43">
        <f>IF(F19&gt;0,0,1080/1000*(-74.1223*$D24^2+199.3697*$D24-1.7704)*$N$5^0.9794)</f>
        <v>5494.3920814749745</v>
      </c>
      <c r="G24" s="44">
        <f t="shared" si="0"/>
        <v>6104.8800905277494</v>
      </c>
      <c r="H24" s="43">
        <f t="shared" si="1"/>
        <v>8546.8321267388492</v>
      </c>
      <c r="I24" s="45">
        <f t="shared" si="2"/>
        <v>10988.784162949949</v>
      </c>
      <c r="J24" s="46">
        <f>IF(J19&gt;0,0,0.02129*600*(2.9141+LN($D24))*$N$5^1.0201)</f>
        <v>1859.3146118149023</v>
      </c>
      <c r="K24" s="44">
        <f>IF(K19&gt;0,0,0.02129*1080*(2.9141+LN($D24))*$N$5^1.0201)</f>
        <v>3346.7663012668249</v>
      </c>
      <c r="L24" s="47">
        <f t="shared" si="3"/>
        <v>3718.6292236298045</v>
      </c>
      <c r="M24" s="44">
        <f t="shared" si="4"/>
        <v>5206.080913081727</v>
      </c>
      <c r="N24" s="48">
        <f t="shared" si="5"/>
        <v>6693.5326025336499</v>
      </c>
    </row>
    <row r="25" spans="1:18" x14ac:dyDescent="0.4">
      <c r="B25" s="159"/>
      <c r="C25" s="162"/>
      <c r="D25" s="58">
        <v>0.6</v>
      </c>
      <c r="E25" s="42">
        <f>IF(E20&gt;0,0,600/1000*(-74.1223*$D25^2+199.3697*$D25-1.7704)*$N$5^0.9794)</f>
        <v>2523.26000449907</v>
      </c>
      <c r="F25" s="43">
        <f>IF(F20&gt;0,0,1080/1000*(-74.1223*$D25^2+199.3697*$D25-1.7704)*$N$5^0.9794)</f>
        <v>4541.8680080983258</v>
      </c>
      <c r="G25" s="44">
        <f t="shared" si="0"/>
        <v>5046.5200089981399</v>
      </c>
      <c r="H25" s="43">
        <f t="shared" si="1"/>
        <v>7065.1280125973954</v>
      </c>
      <c r="I25" s="45">
        <f t="shared" si="2"/>
        <v>9083.7360161966517</v>
      </c>
      <c r="J25" s="46">
        <f>IF(J20&gt;0,0,0.02129*600*(2.9141+LN($D25))*$N$5^1.0201)</f>
        <v>1660.540870557209</v>
      </c>
      <c r="K25" s="44">
        <f>IF(K20&gt;0,0,0.02129*1080*(2.9141+LN($D25))*$N$5^1.0201)</f>
        <v>2988.9735670029768</v>
      </c>
      <c r="L25" s="47">
        <f t="shared" si="3"/>
        <v>3321.081741114418</v>
      </c>
      <c r="M25" s="44">
        <f t="shared" si="4"/>
        <v>4649.5144375601858</v>
      </c>
      <c r="N25" s="48">
        <f t="shared" si="5"/>
        <v>5977.9471340059536</v>
      </c>
    </row>
    <row r="26" spans="1:18" x14ac:dyDescent="0.4">
      <c r="B26" s="159"/>
      <c r="C26" s="162"/>
      <c r="D26" s="58">
        <v>0.4</v>
      </c>
      <c r="E26" s="42">
        <f>IF(E21&gt;0,0,600/1000*(-74.1223*$D26^2+199.3697*$D26-1.7704)*$N$5^0.9794)</f>
        <v>1829.9600248583306</v>
      </c>
      <c r="F26" s="43">
        <f>IF(F21&gt;0,0,1080/1000*(-74.1223*$D26^2+199.3697*$D26-1.7704)*$N$5^0.9794)</f>
        <v>3293.9280447449951</v>
      </c>
      <c r="G26" s="44">
        <f t="shared" si="0"/>
        <v>3659.9200497166612</v>
      </c>
      <c r="H26" s="43">
        <f t="shared" si="1"/>
        <v>5123.8880696033257</v>
      </c>
      <c r="I26" s="45">
        <f t="shared" si="2"/>
        <v>6587.8560894899902</v>
      </c>
      <c r="J26" s="46">
        <f>IF(J21&gt;0,0,0.02129*600*(2.9141+LN($D26))*$N$5^1.0201)</f>
        <v>1380.3850172527818</v>
      </c>
      <c r="K26" s="44">
        <f>IF(K21&gt;0,0,0.02129*1080*(2.9141+LN($D26))*$N$5^1.0201)</f>
        <v>2484.6930310550079</v>
      </c>
      <c r="L26" s="47">
        <f t="shared" si="3"/>
        <v>2760.7700345055637</v>
      </c>
      <c r="M26" s="44">
        <f t="shared" si="4"/>
        <v>3865.0780483077897</v>
      </c>
      <c r="N26" s="48">
        <f t="shared" si="5"/>
        <v>4969.3860621100157</v>
      </c>
    </row>
    <row r="27" spans="1:18" ht="18" thickBot="1" x14ac:dyDescent="0.45">
      <c r="B27" s="160"/>
      <c r="C27" s="163"/>
      <c r="D27" s="59">
        <v>0.2</v>
      </c>
      <c r="E27" s="50">
        <f>IF(E22&gt;0,0,600/1000*(-74.1223*$D27^2+199.3697*$D27-1.7704)*$N$5^0.9794)</f>
        <v>972.540106341654</v>
      </c>
      <c r="F27" s="51">
        <f>IF(F22&gt;0,0,1080/1000*(-74.1223*$D27^2+199.3697*$D27-1.7704)*$N$5^0.9794)</f>
        <v>1750.5721914149772</v>
      </c>
      <c r="G27" s="52">
        <f t="shared" si="0"/>
        <v>1945.080212683308</v>
      </c>
      <c r="H27" s="51">
        <f t="shared" si="1"/>
        <v>2723.1122977566311</v>
      </c>
      <c r="I27" s="53">
        <f t="shared" si="2"/>
        <v>3501.1443828299543</v>
      </c>
      <c r="J27" s="54">
        <f>IF(J22&gt;0,0,0.02129*600*(2.9141+LN($D27))*$N$5^1.0201)</f>
        <v>901.45542269066175</v>
      </c>
      <c r="K27" s="52">
        <f>IF(K22&gt;0,0,0.02129*1080*(2.9141+LN($D27))*$N$5^1.0201)</f>
        <v>1622.6197608431912</v>
      </c>
      <c r="L27" s="55">
        <f t="shared" si="3"/>
        <v>1802.9108453813235</v>
      </c>
      <c r="M27" s="52">
        <f t="shared" si="4"/>
        <v>2524.0751835338529</v>
      </c>
      <c r="N27" s="56">
        <f t="shared" si="5"/>
        <v>3245.2395216863824</v>
      </c>
    </row>
    <row r="28" spans="1:18" ht="17.399999999999999" customHeight="1" thickBot="1" x14ac:dyDescent="0.45">
      <c r="A28" s="15"/>
      <c r="B28" s="164" t="s">
        <v>32</v>
      </c>
      <c r="C28" s="164"/>
      <c r="D28" s="164"/>
      <c r="E28" s="167" t="s">
        <v>53</v>
      </c>
      <c r="F28" s="168"/>
      <c r="G28" s="168"/>
      <c r="H28" s="168"/>
      <c r="I28" s="168"/>
      <c r="J28" s="168"/>
      <c r="K28" s="168"/>
      <c r="L28" s="168"/>
      <c r="M28" s="168"/>
      <c r="N28" s="169"/>
    </row>
    <row r="29" spans="1:18" x14ac:dyDescent="0.4">
      <c r="A29" s="15"/>
      <c r="B29" s="60" t="s">
        <v>33</v>
      </c>
      <c r="C29" s="61" t="s">
        <v>55</v>
      </c>
      <c r="D29" s="62"/>
      <c r="E29" s="63">
        <v>15</v>
      </c>
      <c r="F29" s="64">
        <v>18</v>
      </c>
      <c r="G29" s="65">
        <v>30</v>
      </c>
      <c r="H29" s="64">
        <v>33</v>
      </c>
      <c r="I29" s="66">
        <v>36</v>
      </c>
      <c r="J29" s="67">
        <v>15</v>
      </c>
      <c r="K29" s="65">
        <v>18</v>
      </c>
      <c r="L29" s="68">
        <v>30</v>
      </c>
      <c r="M29" s="65">
        <v>33</v>
      </c>
      <c r="N29" s="69">
        <v>36</v>
      </c>
    </row>
    <row r="30" spans="1:18" x14ac:dyDescent="0.4">
      <c r="A30" s="15"/>
      <c r="B30" s="60" t="inlineStr">
        <is>
          <t xml:space="preserve">Макс. эл. ток (с приводом), 24 V DC</t>
        </is>
      </c>
      <c r="C30" s="61" t="s">
        <v>16</v>
      </c>
      <c r="D30" s="62"/>
      <c r="E30" s="70">
        <v>0.63</v>
      </c>
      <c r="F30" s="71">
        <v>0.75</v>
      </c>
      <c r="G30" s="72">
        <v>1.25</v>
      </c>
      <c r="H30" s="71">
        <v>1.38</v>
      </c>
      <c r="I30" s="73">
        <v>1.5</v>
      </c>
      <c r="J30" s="74">
        <v>0.63</v>
      </c>
      <c r="K30" s="72">
        <v>0.75</v>
      </c>
      <c r="L30" s="75">
        <v>1.25</v>
      </c>
      <c r="M30" s="72">
        <v>1.38</v>
      </c>
      <c r="N30" s="76">
        <v>1.5</v>
      </c>
    </row>
    <row r="31" spans="1:18" x14ac:dyDescent="0.4">
      <c r="A31" s="15"/>
      <c r="B31" s="170" t="s">
        <v>35</v>
      </c>
      <c r="C31" s="171" t="s">
        <v>56</v>
      </c>
      <c r="D31" s="62">
        <v>1</v>
      </c>
      <c r="E31" s="77">
        <v>41</v>
      </c>
      <c r="F31" s="43">
        <v>42</v>
      </c>
      <c r="G31" s="78">
        <v>44</v>
      </c>
      <c r="H31" s="43">
        <v>43</v>
      </c>
      <c r="I31" s="79">
        <v>43</v>
      </c>
      <c r="J31" s="80">
        <v>41</v>
      </c>
      <c r="K31" s="78">
        <v>42</v>
      </c>
      <c r="L31" s="81">
        <v>44</v>
      </c>
      <c r="M31" s="78">
        <v>43</v>
      </c>
      <c r="N31" s="82">
        <v>43</v>
      </c>
    </row>
    <row r="32" spans="1:18" x14ac:dyDescent="0.4">
      <c r="A32" s="15"/>
      <c r="B32" s="170"/>
      <c r="C32" s="171"/>
      <c r="D32" s="62">
        <v>0.8</v>
      </c>
      <c r="E32" s="77">
        <v>36</v>
      </c>
      <c r="F32" s="43">
        <v>41</v>
      </c>
      <c r="G32" s="78">
        <v>39</v>
      </c>
      <c r="H32" s="43">
        <v>40</v>
      </c>
      <c r="I32" s="79">
        <v>42</v>
      </c>
      <c r="J32" s="80">
        <v>36</v>
      </c>
      <c r="K32" s="78">
        <v>41</v>
      </c>
      <c r="L32" s="81">
        <v>39</v>
      </c>
      <c r="M32" s="78">
        <v>40</v>
      </c>
      <c r="N32" s="82">
        <v>42</v>
      </c>
    </row>
    <row r="33" spans="1:46" x14ac:dyDescent="0.4">
      <c r="A33" s="15"/>
      <c r="B33" s="170"/>
      <c r="C33" s="171"/>
      <c r="D33" s="62">
        <v>0.6</v>
      </c>
      <c r="E33" s="77">
        <v>28</v>
      </c>
      <c r="F33" s="43">
        <v>34</v>
      </c>
      <c r="G33" s="78">
        <v>31</v>
      </c>
      <c r="H33" s="43">
        <v>33</v>
      </c>
      <c r="I33" s="79">
        <v>33</v>
      </c>
      <c r="J33" s="80">
        <v>28</v>
      </c>
      <c r="K33" s="78">
        <v>34</v>
      </c>
      <c r="L33" s="81">
        <v>31</v>
      </c>
      <c r="M33" s="78">
        <v>33</v>
      </c>
      <c r="N33" s="82">
        <v>33</v>
      </c>
    </row>
    <row r="34" spans="1:46" x14ac:dyDescent="0.4">
      <c r="A34" s="15"/>
      <c r="B34" s="170"/>
      <c r="C34" s="171"/>
      <c r="D34" s="62">
        <v>0.4</v>
      </c>
      <c r="E34" s="77">
        <v>23</v>
      </c>
      <c r="F34" s="43">
        <v>29</v>
      </c>
      <c r="G34" s="78">
        <v>24</v>
      </c>
      <c r="H34" s="43">
        <v>26</v>
      </c>
      <c r="I34" s="79">
        <v>27</v>
      </c>
      <c r="J34" s="80">
        <v>23</v>
      </c>
      <c r="K34" s="78">
        <v>29</v>
      </c>
      <c r="L34" s="81">
        <v>24</v>
      </c>
      <c r="M34" s="78">
        <v>26</v>
      </c>
      <c r="N34" s="82">
        <v>27</v>
      </c>
    </row>
    <row r="35" spans="1:46" x14ac:dyDescent="0.4">
      <c r="A35" s="15"/>
      <c r="B35" s="170"/>
      <c r="C35" s="171"/>
      <c r="D35" s="62">
        <v>0.2</v>
      </c>
      <c r="E35" s="77">
        <v>20</v>
      </c>
      <c r="F35" s="83">
        <v>25</v>
      </c>
      <c r="G35" s="78">
        <v>22</v>
      </c>
      <c r="H35" s="83">
        <v>24</v>
      </c>
      <c r="I35" s="79">
        <v>24</v>
      </c>
      <c r="J35" s="80">
        <v>20</v>
      </c>
      <c r="K35" s="78">
        <v>25</v>
      </c>
      <c r="L35" s="81">
        <v>22</v>
      </c>
      <c r="M35" s="78">
        <v>24</v>
      </c>
      <c r="N35" s="82">
        <v>24</v>
      </c>
    </row>
    <row r="36" spans="1:46" x14ac:dyDescent="0.4">
      <c r="A36" s="15"/>
      <c r="B36" s="156" t="s">
        <v>36</v>
      </c>
      <c r="C36" s="61" t="s">
        <v>57</v>
      </c>
      <c r="D36" s="62" t="s">
        <v>68</v>
      </c>
      <c r="E36" s="77">
        <f>IF(E18=0,0,ROUND(E18/(1.163*($N$3-$N$2)),0))</f>
        <v>0</v>
      </c>
      <c r="F36" s="43">
        <f t="shared" ref="F36:N36" si="6">IF(F18=0,0,ROUND(F18/(1.163*($N$3-$N$2)),0))</f>
        <v>0</v>
      </c>
      <c r="G36" s="78">
        <f t="shared" si="6"/>
        <v>0</v>
      </c>
      <c r="H36" s="43">
        <f t="shared" si="6"/>
        <v>0</v>
      </c>
      <c r="I36" s="79">
        <f t="shared" si="6"/>
        <v>0</v>
      </c>
      <c r="J36" s="80">
        <f>IF(J18=0,0,ROUND(J18/(1.163*($N$3-$N$2)),0))</f>
        <v>0</v>
      </c>
      <c r="K36" s="78">
        <f t="shared" si="6"/>
        <v>0</v>
      </c>
      <c r="L36" s="81">
        <f t="shared" si="6"/>
        <v>0</v>
      </c>
      <c r="M36" s="78">
        <f t="shared" si="6"/>
        <v>0</v>
      </c>
      <c r="N36" s="82">
        <f t="shared" si="6"/>
        <v>0</v>
      </c>
      <c r="O36" s="16"/>
    </row>
    <row r="37" spans="1:46" x14ac:dyDescent="0.4">
      <c r="A37" s="15"/>
      <c r="B37" s="157"/>
      <c r="C37" s="61" t="s">
        <v>57</v>
      </c>
      <c r="D37" s="62" t="s">
        <v>69</v>
      </c>
      <c r="E37" s="77">
        <f>IF(E23=0,0,ROUND(E23/(1.163*($N$2-$N$3)),0))</f>
        <v>294</v>
      </c>
      <c r="F37" s="43">
        <f t="shared" ref="F37:N37" si="7">IF(F23=0,0,ROUND(F23/(1.163*($N$2-$N$3)),0))</f>
        <v>529</v>
      </c>
      <c r="G37" s="78">
        <f t="shared" si="7"/>
        <v>588</v>
      </c>
      <c r="H37" s="43">
        <f t="shared" si="7"/>
        <v>823</v>
      </c>
      <c r="I37" s="79">
        <f>IF(I23=0,0,ROUND(I23/(1.163*($N$2-$N$3)),0))</f>
        <v>1058</v>
      </c>
      <c r="J37" s="80">
        <f>IF(J23=0,0,ROUND(J23/(1.163*($N$2-$N$3)),0))</f>
        <v>173</v>
      </c>
      <c r="K37" s="78">
        <f t="shared" si="7"/>
        <v>312</v>
      </c>
      <c r="L37" s="81">
        <f t="shared" si="7"/>
        <v>346</v>
      </c>
      <c r="M37" s="78">
        <f t="shared" si="7"/>
        <v>485</v>
      </c>
      <c r="N37" s="82">
        <f t="shared" si="7"/>
        <v>623</v>
      </c>
      <c r="O37" s="16"/>
    </row>
    <row r="38" spans="1:46" x14ac:dyDescent="0.4">
      <c r="A38" s="15"/>
      <c r="B38" s="156" t="s">
        <v>37</v>
      </c>
      <c r="C38" s="61" t="s">
        <v>58</v>
      </c>
      <c r="D38" s="62" t="s">
        <v>68</v>
      </c>
      <c r="E38" s="84">
        <f>IF(E18=0,0,(1.2-0.6)*(0.08496*E36*E36-2.73495*E36+220.62989)/1000)</f>
        <v>0</v>
      </c>
      <c r="F38" s="85">
        <f>IF(F18=0,0,(1.7-0.62)*(0.08496*F36*F36-2.73495*F36+220.62989)/1000)</f>
        <v>0</v>
      </c>
      <c r="G38" s="86">
        <f>IF(G18=0,0,(2-0.8)*(0.08496*G36*G36-2.73495*G36+220.62989)/1000)</f>
        <v>0</v>
      </c>
      <c r="H38" s="85">
        <f>IF(H18=0,0,(2.5-0.82)*(0.08496*H36*H36-2.73495*H36+220.62989)/1000)</f>
        <v>0</v>
      </c>
      <c r="I38" s="87">
        <f>IF(I18=0,0,(3-0.84)*(0.08496*I36*I36-2.73495*I36+220.62989)/1000)</f>
        <v>0</v>
      </c>
      <c r="J38" s="88">
        <f>IF(J18=0,0,(1.2-0.6)*(0.0341*J36*J36+6.25319*J36-425.96988)/1000)</f>
        <v>0</v>
      </c>
      <c r="K38" s="86">
        <f>IF(K18=0,0,(1.7-0.62)*(0.0341*K36*K36+6.25319*K36-425.96988)/1000)</f>
        <v>0</v>
      </c>
      <c r="L38" s="89">
        <f>IF(L18=0,0,(2-0.8)*(0.0341*L36*L36+6.25319*L36-425.96988)/1000)</f>
        <v>0</v>
      </c>
      <c r="M38" s="86">
        <f>IF(M18=0,0,(2.5-0.82)*(0.0341*M36*M36+6.25319*M36-425.96988)/1000)</f>
        <v>0</v>
      </c>
      <c r="N38" s="90">
        <f>IF(N18=0,0,(3-0.84)*(0.0341*N36*N36+6.25319*N36-425.96988)/1000)</f>
        <v>0</v>
      </c>
    </row>
    <row r="39" spans="1:46" ht="18" thickBot="1" x14ac:dyDescent="0.45">
      <c r="A39" s="15"/>
      <c r="B39" s="157"/>
      <c r="C39" s="61" t="s">
        <v>58</v>
      </c>
      <c r="D39" s="62" t="s">
        <v>69</v>
      </c>
      <c r="E39" s="91">
        <f>IF(E23=0,0,(1.2-0.6)*(0.08496*E37*E37-2.73495*E37+220.62989)/1000)</f>
        <v>4.0560942900000008</v>
      </c>
      <c r="F39" s="92">
        <f>IF(F23=0,0,(1.7-0.62)*(0.08496*F37*F37-2.73495*F37+220.62989)/1000)</f>
        <v>24.353063315999997</v>
      </c>
      <c r="G39" s="93">
        <f>IF(G23=0,0,(2-0.8)*(0.08496*G37*G37-2.73495*G37+220.62989)/1000)</f>
        <v>33.584267436000005</v>
      </c>
      <c r="H39" s="92">
        <f>IF(H23=0,0,(2.5-0.82)*(0.08496*H37*H37-2.73495*H37+220.62989)/1000)</f>
        <v>93.266271638399999</v>
      </c>
      <c r="I39" s="94">
        <f>IF(I23=0,0,(3-0.84)*(0.08496*I37*I37-2.73495*I37+220.62989)/1000)</f>
        <v>199.64495137679998</v>
      </c>
      <c r="J39" s="95">
        <f>IF(J23=0,0,(1.2-0.6)*(0.07728*J37*J37+10.65727*J37-756.0775)/1000)</f>
        <v>2.0403259979999997</v>
      </c>
      <c r="K39" s="93">
        <f>IF(K23=0,0,(1.7-0.62)*(0.07728*K37*K37+10.65727*K37-756.0775)/1000)</f>
        <v>10.899073864800002</v>
      </c>
      <c r="L39" s="96">
        <f>IF(L23=0,0,(2-0.8)*(0.07728*L37*L37+10.65727*L37-756.0775)/1000)</f>
        <v>14.619588480000003</v>
      </c>
      <c r="M39" s="93">
        <f>IF(M23=0,0,(2.5-0.82)*(0.07728*M37*M37+10.65727*M37-756.0775)/1000)</f>
        <v>37.952689236000005</v>
      </c>
      <c r="N39" s="97">
        <f>IF(N23=0,0,(3-0.84)*(0.07728*N37*N37+10.65727*N37-756.0775)/1000)</f>
        <v>77.496503392800008</v>
      </c>
    </row>
    <row r="40" spans="1:46" x14ac:dyDescent="0.4">
      <c r="B40" s="98" t="s">
        <v>38</v>
      </c>
      <c r="C40" s="99" t="s">
        <v>59</v>
      </c>
      <c r="D40" s="100"/>
      <c r="E40" s="139">
        <v>1.6</v>
      </c>
      <c r="F40" s="140"/>
      <c r="G40" s="140"/>
      <c r="H40" s="140"/>
      <c r="I40" s="140"/>
      <c r="J40" s="140"/>
      <c r="K40" s="140"/>
      <c r="L40" s="140"/>
      <c r="M40" s="140"/>
      <c r="N40" s="141"/>
    </row>
    <row r="41" spans="1:46" ht="17.399999999999999" customHeight="1" x14ac:dyDescent="0.4">
      <c r="B41" s="151" t="s">
        <v>39</v>
      </c>
      <c r="C41" s="151"/>
      <c r="D41" s="101"/>
      <c r="E41" s="142" t="s">
        <v>48</v>
      </c>
      <c r="F41" s="143"/>
      <c r="G41" s="143"/>
      <c r="H41" s="143"/>
      <c r="I41" s="143"/>
      <c r="J41" s="143"/>
      <c r="K41" s="143"/>
      <c r="L41" s="143"/>
      <c r="M41" s="143"/>
      <c r="N41" s="144"/>
    </row>
    <row r="42" spans="1:46" ht="17.399999999999999" customHeight="1" x14ac:dyDescent="0.4">
      <c r="B42" s="151" t="s">
        <v>40</v>
      </c>
      <c r="C42" s="151"/>
      <c r="D42" s="101"/>
      <c r="E42" s="142" t="s">
        <v>49</v>
      </c>
      <c r="F42" s="143"/>
      <c r="G42" s="143"/>
      <c r="H42" s="143"/>
      <c r="I42" s="143"/>
      <c r="J42" s="143"/>
      <c r="K42" s="143"/>
      <c r="L42" s="143"/>
      <c r="M42" s="143"/>
      <c r="N42" s="144"/>
    </row>
    <row r="43" spans="1:46" ht="17.399999999999999" customHeight="1" thickBot="1" x14ac:dyDescent="0.45">
      <c r="B43" s="151" t="s">
        <v>41</v>
      </c>
      <c r="C43" s="151"/>
      <c r="D43" s="101"/>
      <c r="E43" s="145" t="s">
        <v>50</v>
      </c>
      <c r="F43" s="146"/>
      <c r="G43" s="146"/>
      <c r="H43" s="146"/>
      <c r="I43" s="146"/>
      <c r="J43" s="146"/>
      <c r="K43" s="146"/>
      <c r="L43" s="146"/>
      <c r="M43" s="146"/>
      <c r="N43" s="147"/>
    </row>
    <row r="44" spans="1:46" ht="18" thickBot="1" x14ac:dyDescent="0.45">
      <c r="A44" s="15"/>
      <c r="B44" s="137" t="s">
        <v>64</v>
      </c>
      <c r="C44" s="152"/>
      <c r="D44" s="101"/>
      <c r="E44" s="148" t="s">
        <v>65</v>
      </c>
      <c r="F44" s="149"/>
      <c r="G44" s="149"/>
      <c r="H44" s="149"/>
      <c r="I44" s="150"/>
      <c r="J44" s="153" t="s">
        <v>66</v>
      </c>
      <c r="K44" s="154"/>
      <c r="L44" s="154"/>
      <c r="M44" s="154"/>
      <c r="N44" s="155"/>
      <c r="AH44" s="14"/>
      <c r="AI44" s="14"/>
      <c r="AN44" s="14"/>
      <c r="AO44" s="14"/>
      <c r="AP44" s="14"/>
      <c r="AQ44" s="14"/>
      <c r="AR44" s="14"/>
      <c r="AS44" s="14"/>
      <c r="AT44" s="14"/>
    </row>
    <row r="45" spans="1:46" ht="17.399999999999999" customHeight="1" x14ac:dyDescent="0.4">
      <c r="A45" s="15"/>
      <c r="B45" s="137" t="s">
        <v>42</v>
      </c>
      <c r="C45" s="138"/>
      <c r="D45" s="100"/>
      <c r="E45" s="139" t="s">
        <v>51</v>
      </c>
      <c r="F45" s="140"/>
      <c r="G45" s="140"/>
      <c r="H45" s="140"/>
      <c r="I45" s="140"/>
      <c r="J45" s="140"/>
      <c r="K45" s="140"/>
      <c r="L45" s="140"/>
      <c r="M45" s="140"/>
      <c r="N45" s="141"/>
      <c r="AH45" s="14"/>
      <c r="AI45" s="14"/>
      <c r="AN45" s="14"/>
      <c r="AO45" s="14"/>
      <c r="AP45" s="14"/>
      <c r="AQ45" s="14"/>
      <c r="AR45" s="14"/>
      <c r="AS45" s="14"/>
      <c r="AT45" s="14"/>
    </row>
    <row r="46" spans="1:46" ht="17.399999999999999" customHeight="1" thickBot="1" x14ac:dyDescent="0.45">
      <c r="A46" s="15"/>
      <c r="B46" s="137" t="s">
        <v>43</v>
      </c>
      <c r="C46" s="138"/>
      <c r="D46" s="101"/>
      <c r="E46" s="145" t="s">
        <v>52</v>
      </c>
      <c r="F46" s="146"/>
      <c r="G46" s="146"/>
      <c r="H46" s="146"/>
      <c r="I46" s="146"/>
      <c r="J46" s="146"/>
      <c r="K46" s="146"/>
      <c r="L46" s="146"/>
      <c r="M46" s="146"/>
      <c r="N46" s="147"/>
      <c r="AH46" s="14"/>
      <c r="AI46" s="14"/>
      <c r="AN46" s="14"/>
      <c r="AO46" s="14"/>
      <c r="AP46" s="14"/>
      <c r="AQ46" s="14"/>
      <c r="AR46" s="14"/>
      <c r="AS46" s="14"/>
      <c r="AT46" s="14"/>
    </row>
    <row r="47" spans="1:46" x14ac:dyDescent="0.4">
      <c r="A47" s="15"/>
      <c r="B47" s="102" t="s">
        <v>44</v>
      </c>
      <c r="C47" s="103" t="s">
        <v>60</v>
      </c>
      <c r="D47" s="104"/>
      <c r="E47" s="105" t="s">
        <v>4</v>
      </c>
      <c r="F47" s="106" t="s">
        <v>3</v>
      </c>
      <c r="G47" s="107" t="s">
        <v>2</v>
      </c>
      <c r="H47" s="106" t="s">
        <v>1</v>
      </c>
      <c r="I47" s="108" t="s">
        <v>0</v>
      </c>
      <c r="J47" s="109" t="s">
        <v>4</v>
      </c>
      <c r="K47" s="107" t="s">
        <v>3</v>
      </c>
      <c r="L47" s="110" t="s">
        <v>2</v>
      </c>
      <c r="M47" s="107" t="s">
        <v>1</v>
      </c>
      <c r="N47" s="111" t="s">
        <v>0</v>
      </c>
      <c r="AH47" s="14"/>
      <c r="AI47" s="14"/>
      <c r="AN47" s="14"/>
      <c r="AO47" s="14"/>
      <c r="AP47" s="14"/>
      <c r="AQ47" s="14"/>
      <c r="AR47" s="14"/>
      <c r="AS47" s="14"/>
      <c r="AT47" s="14"/>
    </row>
    <row r="48" spans="1:46" x14ac:dyDescent="0.4">
      <c r="A48" s="15"/>
      <c r="B48" s="102" t="s">
        <v>45</v>
      </c>
      <c r="C48" s="103" t="s">
        <v>60</v>
      </c>
      <c r="D48" s="104"/>
      <c r="E48" s="112" t="inlineStr">
        <is>
          <t xml:space="preserve">1210x330x150</t>
        </is>
      </c>
      <c r="F48" s="113" t="inlineStr">
        <is>
          <t xml:space="preserve">1710x330x150</t>
        </is>
      </c>
      <c r="G48" s="114" t="inlineStr">
        <is>
          <t xml:space="preserve">2010x330x150</t>
        </is>
      </c>
      <c r="H48" s="113" t="inlineStr">
        <is>
          <t xml:space="preserve">2510x330x150</t>
        </is>
      </c>
      <c r="I48" s="115" t="inlineStr">
        <is>
          <t xml:space="preserve">3010x330x150</t>
        </is>
      </c>
      <c r="J48" s="116" t="inlineStr">
        <is>
          <t xml:space="preserve">1210x330x150</t>
        </is>
      </c>
      <c r="K48" s="114" t="inlineStr">
        <is>
          <t xml:space="preserve">1710x330x150</t>
        </is>
      </c>
      <c r="L48" s="117" t="inlineStr">
        <is>
          <t xml:space="preserve">2010x330x150</t>
        </is>
      </c>
      <c r="M48" s="114" t="inlineStr">
        <is>
          <t xml:space="preserve">2510x330x150</t>
        </is>
      </c>
      <c r="N48" s="118" t="inlineStr">
        <is>
          <t xml:space="preserve">3010x330x150</t>
        </is>
      </c>
      <c r="AH48" s="14"/>
      <c r="AI48" s="14"/>
      <c r="AN48" s="14"/>
      <c r="AO48" s="14"/>
      <c r="AP48" s="14"/>
      <c r="AQ48" s="14"/>
      <c r="AR48" s="14"/>
      <c r="AS48" s="14"/>
      <c r="AT48" s="14"/>
    </row>
    <row r="49" spans="1:46" x14ac:dyDescent="0.4">
      <c r="A49" s="15"/>
      <c r="B49" s="102" t="s">
        <v>46</v>
      </c>
      <c r="C49" s="103" t="s">
        <v>61</v>
      </c>
      <c r="D49" s="104"/>
      <c r="E49" s="119">
        <v>16</v>
      </c>
      <c r="F49" s="120">
        <v>22</v>
      </c>
      <c r="G49" s="121">
        <v>26</v>
      </c>
      <c r="H49" s="122">
        <v>32.5</v>
      </c>
      <c r="I49" s="123">
        <v>38.5</v>
      </c>
      <c r="J49" s="124">
        <v>16</v>
      </c>
      <c r="K49" s="125">
        <v>22</v>
      </c>
      <c r="L49" s="126">
        <v>26</v>
      </c>
      <c r="M49" s="121">
        <v>32.5</v>
      </c>
      <c r="N49" s="127">
        <v>38.5</v>
      </c>
      <c r="AH49" s="14"/>
      <c r="AI49" s="14"/>
      <c r="AN49" s="14"/>
      <c r="AO49" s="14"/>
      <c r="AP49" s="14"/>
      <c r="AQ49" s="14"/>
      <c r="AR49" s="14"/>
      <c r="AS49" s="14"/>
      <c r="AT49" s="14"/>
    </row>
    <row r="50" spans="1:46" ht="18" thickBot="1" x14ac:dyDescent="0.45">
      <c r="A50" s="15"/>
      <c r="B50" s="102" t="s">
        <v>47</v>
      </c>
      <c r="C50" s="103" t="s">
        <v>61</v>
      </c>
      <c r="D50" s="104"/>
      <c r="E50" s="128">
        <v>16.86</v>
      </c>
      <c r="F50" s="129">
        <v>23.24</v>
      </c>
      <c r="G50" s="130">
        <v>27.36</v>
      </c>
      <c r="H50" s="131">
        <v>34.24</v>
      </c>
      <c r="I50" s="132">
        <v>40.49</v>
      </c>
      <c r="J50" s="133">
        <v>16.86</v>
      </c>
      <c r="K50" s="134">
        <v>23.24</v>
      </c>
      <c r="L50" s="135">
        <v>27.36</v>
      </c>
      <c r="M50" s="134">
        <v>34.24</v>
      </c>
      <c r="N50" s="136">
        <v>40.49</v>
      </c>
      <c r="AH50" s="14"/>
      <c r="AI50" s="14"/>
      <c r="AN50" s="14"/>
      <c r="AO50" s="14"/>
      <c r="AP50" s="14"/>
      <c r="AQ50" s="14"/>
      <c r="AR50" s="14"/>
      <c r="AS50" s="14"/>
      <c r="AT50" s="14"/>
    </row>
    <row r="51" spans="1:46" s="7" customFormat="1" x14ac:dyDescent="0.4">
      <c r="D51" s="13"/>
      <c r="AG51" s="1"/>
      <c r="AH51" s="1"/>
      <c r="AI51" s="1"/>
      <c r="AJ51" s="1"/>
      <c r="AK51" s="1"/>
      <c r="AL51" s="1"/>
      <c r="AM51" s="1"/>
    </row>
    <row r="52" spans="1:46" x14ac:dyDescent="0.4">
      <c r="E52" s="17"/>
      <c r="F52" s="17"/>
      <c r="G52" s="17"/>
      <c r="H52" s="17"/>
      <c r="I52" s="17"/>
      <c r="J52" s="17"/>
      <c r="K52" s="17"/>
      <c r="L52" s="17"/>
      <c r="M52" s="17"/>
      <c r="N52" s="17"/>
    </row>
  </sheetData>
  <sheetProtection algorithmName="SHA-512" hashValue="A8EYjI8qedZ4qDaVRwmHz4eS5MPvP9aNLzY4IvaD9SOYrd5m6K/znjUr30xAX6+O7WuOCvtgy08sD9XsdAXIHA==" saltValue="HJf+FVACowIOM0en7YN2qg==" spinCount="100000" sheet="1" objects="1" scenarios="1" formatCells="0" formatColumns="0" formatRows="0" insertColumns="0" insertRows="0" insertHyperlinks="0" deleteColumns="0" deleteRows="0"/>
  <mergeCells count="29">
    <mergeCell ref="C7:K7"/>
    <mergeCell ref="C6:K6"/>
    <mergeCell ref="E28:N28"/>
    <mergeCell ref="B31:B35"/>
    <mergeCell ref="C31:C35"/>
    <mergeCell ref="B12:C12"/>
    <mergeCell ref="B13:B17"/>
    <mergeCell ref="C13:C17"/>
    <mergeCell ref="B18:B22"/>
    <mergeCell ref="C18:C22"/>
    <mergeCell ref="B36:B37"/>
    <mergeCell ref="B38:B39"/>
    <mergeCell ref="B41:C41"/>
    <mergeCell ref="B42:C42"/>
    <mergeCell ref="B23:B27"/>
    <mergeCell ref="C23:C27"/>
    <mergeCell ref="B28:D28"/>
    <mergeCell ref="B46:C46"/>
    <mergeCell ref="E40:N40"/>
    <mergeCell ref="E41:N41"/>
    <mergeCell ref="E42:N42"/>
    <mergeCell ref="E43:N43"/>
    <mergeCell ref="E44:I44"/>
    <mergeCell ref="E45:N45"/>
    <mergeCell ref="E46:N46"/>
    <mergeCell ref="B43:C43"/>
    <mergeCell ref="B44:C44"/>
    <mergeCell ref="J44:N44"/>
    <mergeCell ref="B45:C45"/>
  </mergeCells>
  <conditionalFormatting sqref="E18:N22">
    <cfRule type="cellIs" dxfId="1" priority="2" stopIfTrue="1" operator="between">
      <formula>$V$5</formula>
      <formula>$V$4</formula>
    </cfRule>
  </conditionalFormatting>
  <conditionalFormatting sqref="E23:N27">
    <cfRule type="cellIs" dxfId="0" priority="1" operator="between">
      <formula>$V$5</formula>
      <formula>$V$4</formula>
    </cfRule>
  </conditionalFormatting>
  <dataValidations disablePrompts="1" count="1">
    <dataValidation type="list" allowBlank="1" showInputMessage="1" showErrorMessage="1" sqref="JU65159 WWG982663 WMK982663 WCO982663 VSS982663 VIW982663 UZA982663 UPE982663 UFI982663 TVM982663 TLQ982663 TBU982663 SRY982663 SIC982663 RYG982663 ROK982663 REO982663 QUS982663 QKW982663 QBA982663 PRE982663 PHI982663 OXM982663 ONQ982663 ODU982663 NTY982663 NKC982663 NAG982663 MQK982663 MGO982663 LWS982663 LMW982663 LDA982663 KTE982663 KJI982663 JZM982663 JPQ982663 JFU982663 IVY982663 IMC982663 ICG982663 HSK982663 HIO982663 GYS982663 GOW982663 GFA982663 FVE982663 FLI982663 FBM982663 ERQ982663 EHU982663 DXY982663 DOC982663 DEG982663 CUK982663 CKO982663 CAS982663 BQW982663 BHA982663 AXE982663 ANI982663 ADM982663 TQ982663 JU982663 G982655:H982655 WWG917127 WMK917127 WCO917127 VSS917127 VIW917127 UZA917127 UPE917127 UFI917127 TVM917127 TLQ917127 TBU917127 SRY917127 SIC917127 RYG917127 ROK917127 REO917127 QUS917127 QKW917127 QBA917127 PRE917127 PHI917127 OXM917127 ONQ917127 ODU917127 NTY917127 NKC917127 NAG917127 MQK917127 MGO917127 LWS917127 LMW917127 LDA917127 KTE917127 KJI917127 JZM917127 JPQ917127 JFU917127 IVY917127 IMC917127 ICG917127 HSK917127 HIO917127 GYS917127 GOW917127 GFA917127 FVE917127 FLI917127 FBM917127 ERQ917127 EHU917127 DXY917127 DOC917127 DEG917127 CUK917127 CKO917127 CAS917127 BQW917127 BHA917127 AXE917127 ANI917127 ADM917127 TQ917127 JU917127 G917119:H917119 WWG851591 WMK851591 WCO851591 VSS851591 VIW851591 UZA851591 UPE851591 UFI851591 TVM851591 TLQ851591 TBU851591 SRY851591 SIC851591 RYG851591 ROK851591 REO851591 QUS851591 QKW851591 QBA851591 PRE851591 PHI851591 OXM851591 ONQ851591 ODU851591 NTY851591 NKC851591 NAG851591 MQK851591 MGO851591 LWS851591 LMW851591 LDA851591 KTE851591 KJI851591 JZM851591 JPQ851591 JFU851591 IVY851591 IMC851591 ICG851591 HSK851591 HIO851591 GYS851591 GOW851591 GFA851591 FVE851591 FLI851591 FBM851591 ERQ851591 EHU851591 DXY851591 DOC851591 DEG851591 CUK851591 CKO851591 CAS851591 BQW851591 BHA851591 AXE851591 ANI851591 ADM851591 TQ851591 JU851591 G851583:H851583 WWG786055 WMK786055 WCO786055 VSS786055 VIW786055 UZA786055 UPE786055 UFI786055 TVM786055 TLQ786055 TBU786055 SRY786055 SIC786055 RYG786055 ROK786055 REO786055 QUS786055 QKW786055 QBA786055 PRE786055 PHI786055 OXM786055 ONQ786055 ODU786055 NTY786055 NKC786055 NAG786055 MQK786055 MGO786055 LWS786055 LMW786055 LDA786055 KTE786055 KJI786055 JZM786055 JPQ786055 JFU786055 IVY786055 IMC786055 ICG786055 HSK786055 HIO786055 GYS786055 GOW786055 GFA786055 FVE786055 FLI786055 FBM786055 ERQ786055 EHU786055 DXY786055 DOC786055 DEG786055 CUK786055 CKO786055 CAS786055 BQW786055 BHA786055 AXE786055 ANI786055 ADM786055 TQ786055 JU786055 G786047:H786047 WWG720519 WMK720519 WCO720519 VSS720519 VIW720519 UZA720519 UPE720519 UFI720519 TVM720519 TLQ720519 TBU720519 SRY720519 SIC720519 RYG720519 ROK720519 REO720519 QUS720519 QKW720519 QBA720519 PRE720519 PHI720519 OXM720519 ONQ720519 ODU720519 NTY720519 NKC720519 NAG720519 MQK720519 MGO720519 LWS720519 LMW720519 LDA720519 KTE720519 KJI720519 JZM720519 JPQ720519 JFU720519 IVY720519 IMC720519 ICG720519 HSK720519 HIO720519 GYS720519 GOW720519 GFA720519 FVE720519 FLI720519 FBM720519 ERQ720519 EHU720519 DXY720519 DOC720519 DEG720519 CUK720519 CKO720519 CAS720519 BQW720519 BHA720519 AXE720519 ANI720519 ADM720519 TQ720519 JU720519 G720511:H720511 WWG654983 WMK654983 WCO654983 VSS654983 VIW654983 UZA654983 UPE654983 UFI654983 TVM654983 TLQ654983 TBU654983 SRY654983 SIC654983 RYG654983 ROK654983 REO654983 QUS654983 QKW654983 QBA654983 PRE654983 PHI654983 OXM654983 ONQ654983 ODU654983 NTY654983 NKC654983 NAG654983 MQK654983 MGO654983 LWS654983 LMW654983 LDA654983 KTE654983 KJI654983 JZM654983 JPQ654983 JFU654983 IVY654983 IMC654983 ICG654983 HSK654983 HIO654983 GYS654983 GOW654983 GFA654983 FVE654983 FLI654983 FBM654983 ERQ654983 EHU654983 DXY654983 DOC654983 DEG654983 CUK654983 CKO654983 CAS654983 BQW654983 BHA654983 AXE654983 ANI654983 ADM654983 TQ654983 JU654983 G654975:H654975 WWG589447 WMK589447 WCO589447 VSS589447 VIW589447 UZA589447 UPE589447 UFI589447 TVM589447 TLQ589447 TBU589447 SRY589447 SIC589447 RYG589447 ROK589447 REO589447 QUS589447 QKW589447 QBA589447 PRE589447 PHI589447 OXM589447 ONQ589447 ODU589447 NTY589447 NKC589447 NAG589447 MQK589447 MGO589447 LWS589447 LMW589447 LDA589447 KTE589447 KJI589447 JZM589447 JPQ589447 JFU589447 IVY589447 IMC589447 ICG589447 HSK589447 HIO589447 GYS589447 GOW589447 GFA589447 FVE589447 FLI589447 FBM589447 ERQ589447 EHU589447 DXY589447 DOC589447 DEG589447 CUK589447 CKO589447 CAS589447 BQW589447 BHA589447 AXE589447 ANI589447 ADM589447 TQ589447 JU589447 G589439:H589439 WWG523911 WMK523911 WCO523911 VSS523911 VIW523911 UZA523911 UPE523911 UFI523911 TVM523911 TLQ523911 TBU523911 SRY523911 SIC523911 RYG523911 ROK523911 REO523911 QUS523911 QKW523911 QBA523911 PRE523911 PHI523911 OXM523911 ONQ523911 ODU523911 NTY523911 NKC523911 NAG523911 MQK523911 MGO523911 LWS523911 LMW523911 LDA523911 KTE523911 KJI523911 JZM523911 JPQ523911 JFU523911 IVY523911 IMC523911 ICG523911 HSK523911 HIO523911 GYS523911 GOW523911 GFA523911 FVE523911 FLI523911 FBM523911 ERQ523911 EHU523911 DXY523911 DOC523911 DEG523911 CUK523911 CKO523911 CAS523911 BQW523911 BHA523911 AXE523911 ANI523911 ADM523911 TQ523911 JU523911 G523903:H523903 WWG458375 WMK458375 WCO458375 VSS458375 VIW458375 UZA458375 UPE458375 UFI458375 TVM458375 TLQ458375 TBU458375 SRY458375 SIC458375 RYG458375 ROK458375 REO458375 QUS458375 QKW458375 QBA458375 PRE458375 PHI458375 OXM458375 ONQ458375 ODU458375 NTY458375 NKC458375 NAG458375 MQK458375 MGO458375 LWS458375 LMW458375 LDA458375 KTE458375 KJI458375 JZM458375 JPQ458375 JFU458375 IVY458375 IMC458375 ICG458375 HSK458375 HIO458375 GYS458375 GOW458375 GFA458375 FVE458375 FLI458375 FBM458375 ERQ458375 EHU458375 DXY458375 DOC458375 DEG458375 CUK458375 CKO458375 CAS458375 BQW458375 BHA458375 AXE458375 ANI458375 ADM458375 TQ458375 JU458375 G458367:H458367 WWG392839 WMK392839 WCO392839 VSS392839 VIW392839 UZA392839 UPE392839 UFI392839 TVM392839 TLQ392839 TBU392839 SRY392839 SIC392839 RYG392839 ROK392839 REO392839 QUS392839 QKW392839 QBA392839 PRE392839 PHI392839 OXM392839 ONQ392839 ODU392839 NTY392839 NKC392839 NAG392839 MQK392839 MGO392839 LWS392839 LMW392839 LDA392839 KTE392839 KJI392839 JZM392839 JPQ392839 JFU392839 IVY392839 IMC392839 ICG392839 HSK392839 HIO392839 GYS392839 GOW392839 GFA392839 FVE392839 FLI392839 FBM392839 ERQ392839 EHU392839 DXY392839 DOC392839 DEG392839 CUK392839 CKO392839 CAS392839 BQW392839 BHA392839 AXE392839 ANI392839 ADM392839 TQ392839 JU392839 G392831:H392831 WWG327303 WMK327303 WCO327303 VSS327303 VIW327303 UZA327303 UPE327303 UFI327303 TVM327303 TLQ327303 TBU327303 SRY327303 SIC327303 RYG327303 ROK327303 REO327303 QUS327303 QKW327303 QBA327303 PRE327303 PHI327303 OXM327303 ONQ327303 ODU327303 NTY327303 NKC327303 NAG327303 MQK327303 MGO327303 LWS327303 LMW327303 LDA327303 KTE327303 KJI327303 JZM327303 JPQ327303 JFU327303 IVY327303 IMC327303 ICG327303 HSK327303 HIO327303 GYS327303 GOW327303 GFA327303 FVE327303 FLI327303 FBM327303 ERQ327303 EHU327303 DXY327303 DOC327303 DEG327303 CUK327303 CKO327303 CAS327303 BQW327303 BHA327303 AXE327303 ANI327303 ADM327303 TQ327303 JU327303 G327295:H327295 WWG261767 WMK261767 WCO261767 VSS261767 VIW261767 UZA261767 UPE261767 UFI261767 TVM261767 TLQ261767 TBU261767 SRY261767 SIC261767 RYG261767 ROK261767 REO261767 QUS261767 QKW261767 QBA261767 PRE261767 PHI261767 OXM261767 ONQ261767 ODU261767 NTY261767 NKC261767 NAG261767 MQK261767 MGO261767 LWS261767 LMW261767 LDA261767 KTE261767 KJI261767 JZM261767 JPQ261767 JFU261767 IVY261767 IMC261767 ICG261767 HSK261767 HIO261767 GYS261767 GOW261767 GFA261767 FVE261767 FLI261767 FBM261767 ERQ261767 EHU261767 DXY261767 DOC261767 DEG261767 CUK261767 CKO261767 CAS261767 BQW261767 BHA261767 AXE261767 ANI261767 ADM261767 TQ261767 JU261767 G261759:H261759 WWG196231 WMK196231 WCO196231 VSS196231 VIW196231 UZA196231 UPE196231 UFI196231 TVM196231 TLQ196231 TBU196231 SRY196231 SIC196231 RYG196231 ROK196231 REO196231 QUS196231 QKW196231 QBA196231 PRE196231 PHI196231 OXM196231 ONQ196231 ODU196231 NTY196231 NKC196231 NAG196231 MQK196231 MGO196231 LWS196231 LMW196231 LDA196231 KTE196231 KJI196231 JZM196231 JPQ196231 JFU196231 IVY196231 IMC196231 ICG196231 HSK196231 HIO196231 GYS196231 GOW196231 GFA196231 FVE196231 FLI196231 FBM196231 ERQ196231 EHU196231 DXY196231 DOC196231 DEG196231 CUK196231 CKO196231 CAS196231 BQW196231 BHA196231 AXE196231 ANI196231 ADM196231 TQ196231 JU196231 G196223:H196223 WWG130695 WMK130695 WCO130695 VSS130695 VIW130695 UZA130695 UPE130695 UFI130695 TVM130695 TLQ130695 TBU130695 SRY130695 SIC130695 RYG130695 ROK130695 REO130695 QUS130695 QKW130695 QBA130695 PRE130695 PHI130695 OXM130695 ONQ130695 ODU130695 NTY130695 NKC130695 NAG130695 MQK130695 MGO130695 LWS130695 LMW130695 LDA130695 KTE130695 KJI130695 JZM130695 JPQ130695 JFU130695 IVY130695 IMC130695 ICG130695 HSK130695 HIO130695 GYS130695 GOW130695 GFA130695 FVE130695 FLI130695 FBM130695 ERQ130695 EHU130695 DXY130695 DOC130695 DEG130695 CUK130695 CKO130695 CAS130695 BQW130695 BHA130695 AXE130695 ANI130695 ADM130695 TQ130695 JU130695 G130687:H130687 WWG65159 WMK65159 WCO65159 VSS65159 VIW65159 UZA65159 UPE65159 UFI65159 TVM65159 TLQ65159 TBU65159 SRY65159 SIC65159 RYG65159 ROK65159 REO65159 QUS65159 QKW65159 QBA65159 PRE65159 PHI65159 OXM65159 ONQ65159 ODU65159 NTY65159 NKC65159 NAG65159 MQK65159 MGO65159 LWS65159 LMW65159 LDA65159 KTE65159 KJI65159 JZM65159 JPQ65159 JFU65159 IVY65159 IMC65159 ICG65159 HSK65159 HIO65159 GYS65159 GOW65159 GFA65159 FVE65159 FLI65159 FBM65159 ERQ65159 EHU65159 DXY65159 DOC65159 DEG65159 CUK65159 CKO65159 CAS65159 BQW65159 BHA65159 AXE65159 ANI65159 ADM65159 TQ65159 G65151:H65151 WWG8:WWG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CQ10:WCQ11 VSU10:VSU11 VIY10:VIY11 UZC10:UZC11 UPG10:UPG11 UFK10:UFK11 TVO10:TVO11 TLS10:TLS11 TBW10:TBW11 SSA10:SSA11 SIE10:SIE11 RYI10:RYI11 ROM10:ROM11 REQ10:REQ11 QUU10:QUU11 QKY10:QKY11 QBC10:QBC11 PRG10:PRG11 PHK10:PHK11 OXO10:OXO11 ONS10:ONS11 ODW10:ODW11 NUA10:NUA11 NKE10:NKE11 NAI10:NAI11 MQM10:MQM11 MGQ10:MGQ11 LWU10:LWU11 LMY10:LMY11 LDC10:LDC11 KTG10:KTG11 KJK10:KJK11 JZO10:JZO11 JPS10:JPS11 JFW10:JFW11 IWA10:IWA11 IME10:IME11 ICI10:ICI11 HSM10:HSM11 HIQ10:HIQ11 GYU10:GYU11 GOY10:GOY11 GFC10:GFC11 FVG10:FVG11 FLK10:FLK11 FBO10:FBO11 ERS10:ERS11 EHW10:EHW11 DYA10:DYA11 DOE10:DOE11 DEI10:DEI11 CUM10:CUM11 CKQ10:CKQ11 CAU10:CAU11 BQY10:BQY11 BHC10:BHC11 AXG10:AXG11 ANK10:ANK11 ADO10:ADO11 TS10:TS11 JW10:JW11 WWI10:WWI11 WMM10:WMM11 G10:G11 G51 WCQ51 VSU51 VIY51 UZC51 UPG51 UFK51 TVO51 TLS51 TBW51 SSA51 SIE51 RYI51 ROM51 REQ51 QUU51 QKY51 QBC51 PRG51 PHK51 OXO51 ONS51 ODW51 NUA51 NKE51 NAI51 MQM51 MGQ51 LWU51 LMY51 LDC51 KTG51 KJK51 JZO51 JPS51 JFW51 IWA51 IME51 ICI51 HSM51 HIQ51 GYU51 GOY51 GFC51 FVG51 FLK51 FBO51 ERS51 EHW51 DYA51 DOE51 DEI51 CUM51 CKQ51 CAU51 BQY51 BHC51 AXG51 ANK51 ADO51 TS51 JW51 WWI51 WMM51 L982655:M982655 L917119:M917119 L851583:M851583 L786047:M786047 L720511:M720511 L654975:M654975 L589439:M589439 L523903:M523903 L458367:M458367 L392831:M392831 L327295:M327295 L261759:M261759 L196223:M196223 L130687:M130687 L65151:M65151 L10:L11 L51" xr:uid="{3188BF36-102F-4E47-8DEE-A75E6184C1B1}">
      <formula1>#REF!</formula1>
    </dataValidation>
  </dataValidations>
  <printOptions horizontalCentered="1"/>
  <pageMargins left="0.39370078740157483" right="0.39370078740157483" top="0.35433070866141736" bottom="0.35433070866141736" header="0" footer="0"/>
  <pageSetup orientation="landscape" horizontalDpi="4294967293" r:id="rId1"/>
  <ignoredErrors>
    <ignoredError sqref="E18:N22 E24:N27 F23:N23 E37:I37 E38:I39 E36:I36 J39:N39 K37:N37 K36:N36 K38:N38 J36:J38"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FCH Select</vt:lpstr>
      <vt:lpstr>'FCH Select'!Print_Area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Donatas Grigonis</dc:creator>
  <cp:lastModifiedBy>Nida Nida</cp:lastModifiedBy>
  <cp:lastPrinted>2026-01-10T19:38:47Z</cp:lastPrinted>
  <dcterms:created xsi:type="dcterms:W3CDTF">2026-01-10T19:38:44Z</dcterms:created>
  <dcterms:modified xsi:type="dcterms:W3CDTF">2026-05-08T09:25:15Z</dcterms:modified>
</cp:coreProperties>
</file>