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f3ca257ae7b43be/Desktop/"/>
    </mc:Choice>
  </mc:AlternateContent>
  <xr:revisionPtr revIDLastSave="127" documentId="8_{1FFF1919-6881-43DC-B18C-157E5704FCB7}" xr6:coauthVersionLast="47" xr6:coauthVersionMax="47" xr10:uidLastSave="{98D1058F-02A6-437B-93BC-3828A6011B63}"/>
  <workbookProtection workbookAlgorithmName="SHA-512" workbookHashValue="MQa+RkA5/2Bu16KVRs79mmVtBRMUI3VTGBWlSObcOBrYrcn/fsTX+Pj921NzR3s3AsSqUbTSKFlxp0i/JkZwKA==" workbookSaltValue="AqkfIelRHxw4CMghNnfK4w==" workbookSpinCount="100000" lockStructure="1"/>
  <bookViews>
    <workbookView xWindow="-108" yWindow="-108" windowWidth="23256" windowHeight="12456" tabRatio="532" firstSheet="0" activeTab="0" xr2:uid="{D82989E4-3ADF-4068-909B-B8C4E6191F7A}"/>
  </bookViews>
  <sheets>
    <sheet name="DF2 AC Select" sheetId="1" r:id="rId2"/>
    <sheet name="DF4 AC Select" sheetId="2" r:id="rId3"/>
    <sheet name="DF2 EC Select" sheetId="3" r:id="rId4"/>
    <sheet name="DF4 EC Select" sheetId="4" r:id="rId5"/>
  </sheets>
  <definedNames>
    <definedName name="_xlnm.Print_Area" localSheetId="0">'DF2 AC Select'!$B$2:$M$50</definedName>
    <definedName name="_xlnm.Print_Area" localSheetId="2">'DF2 EC Select'!$B$2:$M$50</definedName>
    <definedName name="_xlnm.Print_Area" localSheetId="1">'DF4 AC Select'!$B$2:$M$94</definedName>
    <definedName name="_xlnm.Print_Area" localSheetId="3">'DF4 EC Select'!$B$2:$M$94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<sst xmlns="http://schemas.openxmlformats.org/spreadsheetml/2006/main" count="912" uniqueCount="235">
  <si>
    <t>kg</t>
  </si>
  <si>
    <t>Gross Weight</t>
  </si>
  <si>
    <t>Unit Weight</t>
  </si>
  <si>
    <t>1890x505x250</t>
  </si>
  <si>
    <t>1490x505x250</t>
  </si>
  <si>
    <t>1390x505x250</t>
  </si>
  <si>
    <t>1190x505x250</t>
  </si>
  <si>
    <t>1090x505x250</t>
  </si>
  <si>
    <t>990x505x250</t>
  </si>
  <si>
    <t>890x505x250</t>
  </si>
  <si>
    <t>690x505x250</t>
  </si>
  <si>
    <t>mm</t>
  </si>
  <si>
    <t>Packing Dimension W/D/H</t>
  </si>
  <si>
    <t>1880x493x240</t>
  </si>
  <si>
    <t>1480x493x240</t>
  </si>
  <si>
    <t>1380x493x240</t>
  </si>
  <si>
    <t>1180x493x240</t>
  </si>
  <si>
    <t>1080x493x240</t>
  </si>
  <si>
    <t>980x493x240</t>
  </si>
  <si>
    <t>880x493x240</t>
  </si>
  <si>
    <t>680x493x240</t>
  </si>
  <si>
    <t>Unit Dimension W/D/H</t>
  </si>
  <si>
    <t>3/4" Male</t>
  </si>
  <si>
    <t>3/4" Female</t>
  </si>
  <si>
    <t>Inlet/Outlet Water Pipe Size</t>
  </si>
  <si>
    <t>Copper - Aluminum</t>
  </si>
  <si>
    <t>Heat exchanger Material</t>
  </si>
  <si>
    <t>2 - pipes</t>
  </si>
  <si>
    <t>Heat exchanger type</t>
  </si>
  <si>
    <t>AC asynchronous fan motor, 4-speed</t>
  </si>
  <si>
    <t>Motor Type</t>
  </si>
  <si>
    <t>Forward curve centrifugal fan</t>
  </si>
  <si>
    <t>Fan Type</t>
  </si>
  <si>
    <t>E</t>
  </si>
  <si>
    <t>Insulation Class</t>
  </si>
  <si>
    <t>Mpa</t>
  </si>
  <si>
    <t>Max. Working Pressure</t>
  </si>
  <si>
    <t>kPa</t>
  </si>
  <si>
    <t>l/h</t>
  </si>
  <si>
    <t>dB(A)</t>
  </si>
  <si>
    <t>A</t>
  </si>
  <si>
    <t>W</t>
  </si>
  <si>
    <t>220~230V / 1Ph / 50 or 60Hz</t>
  </si>
  <si>
    <t>Low</t>
  </si>
  <si>
    <t>Med.</t>
  </si>
  <si>
    <t>High</t>
  </si>
  <si>
    <t>kW</t>
  </si>
  <si>
    <r>
      <t>m</t>
    </r>
    <r>
      <rPr>
        <vertAlign val="superscript"/>
        <sz val="12"/>
        <rFont val="Open Sans"/>
        <family val="2"/>
      </rPr>
      <t>3</t>
    </r>
    <r>
      <rPr>
        <sz val="12"/>
        <rFont val="Open Sans"/>
        <family val="2"/>
      </rPr>
      <t>/h</t>
    </r>
  </si>
  <si>
    <t>Model</t>
  </si>
  <si>
    <t>AC motors</t>
  </si>
  <si>
    <t>Technical specifications</t>
  </si>
  <si>
    <t>dT</t>
  </si>
  <si>
    <t>Cooling / Heating</t>
  </si>
  <si>
    <t>1890*505*250</t>
  </si>
  <si>
    <t>1490*505*250</t>
  </si>
  <si>
    <t>1390*505*250</t>
  </si>
  <si>
    <t>1190*505*250</t>
  </si>
  <si>
    <t>1090*505*250</t>
  </si>
  <si>
    <t>990*505*250</t>
  </si>
  <si>
    <t>890*505*250</t>
  </si>
  <si>
    <t>690*505*250</t>
  </si>
  <si>
    <t>1880*493*240</t>
  </si>
  <si>
    <t>1480*493*240</t>
  </si>
  <si>
    <t>1380*493*240</t>
  </si>
  <si>
    <t>1180*493*240</t>
  </si>
  <si>
    <t>1080*493*240</t>
  </si>
  <si>
    <t>980*493*240</t>
  </si>
  <si>
    <t>880*493*240</t>
  </si>
  <si>
    <t>680*493*240</t>
  </si>
  <si>
    <t>4 - pipes / 2+2 rows</t>
  </si>
  <si>
    <t>4 - pipes / 3+1 rows</t>
  </si>
  <si>
    <t>Heat exchanger material</t>
  </si>
  <si>
    <t>Heating</t>
  </si>
  <si>
    <t>Cooling</t>
  </si>
  <si>
    <t>2 - pipes / 3 rows</t>
  </si>
  <si>
    <t>EC fan motor with 0–10 V control</t>
  </si>
  <si>
    <t>EC motors</t>
  </si>
  <si>
    <t>1/2" Female</t>
  </si>
  <si>
    <t>Cross - flow</t>
  </si>
  <si>
    <t>m3/h</t>
  </si>
  <si>
    <t xml:space="preserve">Inlet water temp., °C </t>
  </si>
  <si>
    <t xml:space="preserve">Outlet water temp., °C </t>
  </si>
  <si>
    <t xml:space="preserve">Room temp., °C </t>
  </si>
  <si>
    <t xml:space="preserve">∆T, °C </t>
  </si>
  <si>
    <t xml:space="preserve">Trench heaters FH4-H
</t>
  </si>
  <si>
    <t>Technical data</t>
  </si>
  <si>
    <t xml:space="preserve">Desired output, W </t>
  </si>
  <si>
    <t xml:space="preserve">Error + </t>
  </si>
  <si>
    <t xml:space="preserve">Error - </t>
  </si>
  <si>
    <t>FH4-H 80</t>
  </si>
  <si>
    <t>FH4-H 123</t>
  </si>
  <si>
    <t>FH4-H 166</t>
  </si>
  <si>
    <t>FH4-H 209</t>
  </si>
  <si>
    <t>FH4-H 252</t>
  </si>
  <si>
    <t>FH4-H 296</t>
  </si>
  <si>
    <t>Air flow</t>
  </si>
  <si>
    <t>Heating Capacity
at 45/35/20°C</t>
  </si>
  <si>
    <t>Fan
speed</t>
  </si>
  <si>
    <t>Power supply</t>
  </si>
  <si>
    <t>Max power (incl. actuator)</t>
  </si>
  <si>
    <t>Max current (incl. actuator)</t>
  </si>
  <si>
    <t>Sound pressure level</t>
  </si>
  <si>
    <t>-</t>
  </si>
  <si>
    <t>Max water flow</t>
  </si>
  <si>
    <t>Max pressure loss</t>
  </si>
  <si>
    <t>Brushless EC motor</t>
  </si>
  <si>
    <t>Body Material</t>
  </si>
  <si>
    <t>Stainless steel</t>
  </si>
  <si>
    <r>
      <t xml:space="preserve">Cooling
</t>
    </r>
    <r>
      <rPr>
        <sz val="10"/>
        <rFont val="Open Sans"/>
        <family val="2"/>
      </rPr>
      <t>7/12/27C</t>
    </r>
  </si>
  <si>
    <r>
      <t xml:space="preserve">Heating
</t>
    </r>
    <r>
      <rPr>
        <sz val="10"/>
        <rFont val="Open Sans"/>
        <family val="2"/>
      </rPr>
      <t>75/65/20C</t>
    </r>
  </si>
  <si>
    <t>DF23-34-B-AC
DF23-34-E-AC</t>
  </si>
  <si>
    <t>DF23-51-B-AC
DF23-51-E-AC</t>
  </si>
  <si>
    <t>DF23-68-B-AC
DF23-68-E-AC</t>
  </si>
  <si>
    <t>DF23-85-B-AC
DF23-85-E-AC</t>
  </si>
  <si>
    <t>DF23-102-B-AC
DF23-102-E-AC</t>
  </si>
  <si>
    <t>DF23-136-B-AC
DF23-136-E-AC</t>
  </si>
  <si>
    <t>DF23-170-B-AC
DF23-170-E-AC</t>
  </si>
  <si>
    <t>DF23-204-B-AC
DF23-204-E-AC</t>
  </si>
  <si>
    <t>DF23-238-B-AC
DF23-238-E-AC</t>
  </si>
  <si>
    <t>DF23-34-B-EC
DF23-34-E-EC</t>
  </si>
  <si>
    <t>DF23-51-B-EC
DF23-51-E-EC</t>
  </si>
  <si>
    <t>DF23-68-B-EC
DF23-68-E-EC</t>
  </si>
  <si>
    <t>DF23-85-B-EC
DF23-85-E-EC</t>
  </si>
  <si>
    <t>DF23-102-B-EC
DF23-102-E-EC</t>
  </si>
  <si>
    <t>DF23-136-B-EC
DF23-136-E-EC</t>
  </si>
  <si>
    <t>DF23-170-B-EC
DF23-170-E-EC</t>
  </si>
  <si>
    <t>DF23-204-B-EC
DF23-204-E-EC</t>
  </si>
  <si>
    <t>DF23-238-B-EC
DF23-238-E-EC</t>
  </si>
  <si>
    <t>DF431-34-B-AC
DF431-34-E-AC</t>
  </si>
  <si>
    <t>DF431-51-B-AC
DF431-51-E-AC</t>
  </si>
  <si>
    <t>DF431-68-B-AC
DF431-68-E-AC</t>
  </si>
  <si>
    <t>DF431-85-B-AC
DF431-85-E-AC</t>
  </si>
  <si>
    <t>DF431-102-B-AC
DF431-102-E-AC</t>
  </si>
  <si>
    <t>DF431-136-B-AC
DF431-136-E-AC</t>
  </si>
  <si>
    <t>DF431-170-B-AC
DF431-170-E-AC</t>
  </si>
  <si>
    <t>DF431-204-B-AC
DF431-204-E-AC</t>
  </si>
  <si>
    <t>DF431-238-B-AC
DF431-238-E-AC</t>
  </si>
  <si>
    <t>DF422-34-B-AC
DF422-34-E-AC</t>
  </si>
  <si>
    <t>DF422-51-B-AC
DF422-51-E-AC</t>
  </si>
  <si>
    <t>DF422-68-B-AC
DF422-68-E-AC</t>
  </si>
  <si>
    <t>DF422-85-B-AC
DF422-85-E-AC</t>
  </si>
  <si>
    <t>DF422-102-B-AC
DF422-102-E-AC</t>
  </si>
  <si>
    <t>DF422-136-B-AC
DF422-136-E-AC</t>
  </si>
  <si>
    <t>DF422-170-B-AC
DF422-170-E-AC</t>
  </si>
  <si>
    <t>DF422-204-B-AC
DF422-204-E-AC</t>
  </si>
  <si>
    <t>DF422-238-B-AC
DF422-238-E-AC</t>
  </si>
  <si>
    <t>DF431-34-B-EC
DF431-34-E-EC</t>
  </si>
  <si>
    <t>DF431-51-B-EC
DF431-51-E-EC</t>
  </si>
  <si>
    <t>DF431-68-B-EC
DF431-68-E-EC</t>
  </si>
  <si>
    <t>DF431-85-B-EC
DF431-85-E-EC</t>
  </si>
  <si>
    <t>DF431-102-B-EC
DF431-102-E-EC</t>
  </si>
  <si>
    <t>DF431-136-B-EC
DF431-136-E-EC</t>
  </si>
  <si>
    <t>DF431-170-B-EC
DF431-170-E-EC</t>
  </si>
  <si>
    <t>DF431-204-B-EC
DF431-204-E-EC</t>
  </si>
  <si>
    <t>DF431-238-B-EC
DF431-238-E-EC</t>
  </si>
  <si>
    <t>DF422-34-B-EC
DF422-34-E-EC</t>
  </si>
  <si>
    <t>DF422-51-B-EC
DF422-51-E-EC</t>
  </si>
  <si>
    <t>DF422-68-B-EC
DF422-68-E-EC</t>
  </si>
  <si>
    <t>DF422-85-B-EC
DF422-85-E-EC</t>
  </si>
  <si>
    <t>DF422-102-B-EC
DF422-102-E-EC</t>
  </si>
  <si>
    <t>DF422-136-B-EC
DF422-136-E-EC</t>
  </si>
  <si>
    <t>DF422-170-B-EC
DF422-170-E-EC</t>
  </si>
  <si>
    <t>DF422-204-B-EC
DF422-204-E-EC</t>
  </si>
  <si>
    <t>DF422-238-B-EC
DF422-238-E-EC</t>
  </si>
  <si>
    <t>ESP data table for DF2 AC Select - used by the formulas above, do not edit</t>
  </si>
  <si>
    <t>12 Pa - w1</t>
  </si>
  <si>
    <t>12 Pa - w0</t>
  </si>
  <si>
    <t>12 Pa - s1</t>
  </si>
  <si>
    <t>12 Pa - s0</t>
  </si>
  <si>
    <t>12 Pa - h1</t>
  </si>
  <si>
    <t>12 Pa - h0</t>
  </si>
  <si>
    <t>12 Pa - Med. cooling</t>
  </si>
  <si>
    <t>12 Pa - Low cooling</t>
  </si>
  <si>
    <t>12 Pa - Med. heating</t>
  </si>
  <si>
    <t>12 Pa - Low heating</t>
  </si>
  <si>
    <t>12 Pa - Air flow High, m3/h</t>
  </si>
  <si>
    <t>12 Pa - Air flow Med., m3/h</t>
  </si>
  <si>
    <t>12 Pa - Air flow Low, m3/h</t>
  </si>
  <si>
    <t>12 Pa - Max power, W</t>
  </si>
  <si>
    <t>12 Pa - Max noise, dB(A)</t>
  </si>
  <si>
    <t>30 Pa - w1</t>
  </si>
  <si>
    <t>30 Pa - w0</t>
  </si>
  <si>
    <t>30 Pa - s1</t>
  </si>
  <si>
    <t>30 Pa - s0</t>
  </si>
  <si>
    <t>30 Pa - h1</t>
  </si>
  <si>
    <t>30 Pa - h0</t>
  </si>
  <si>
    <t>30 Pa - Med. cooling</t>
  </si>
  <si>
    <t>30 Pa - Low cooling</t>
  </si>
  <si>
    <t>30 Pa - Med. heating</t>
  </si>
  <si>
    <t>30 Pa - Low heating</t>
  </si>
  <si>
    <t>30 Pa - Air flow High, m3/h</t>
  </si>
  <si>
    <t>30 Pa - Air flow Med., m3/h</t>
  </si>
  <si>
    <t>30 Pa - Air flow Low, m3/h</t>
  </si>
  <si>
    <t>30 Pa - Max power, W</t>
  </si>
  <si>
    <t>30 Pa - Max noise, dB(A)</t>
  </si>
  <si>
    <t>50 Pa - w1</t>
  </si>
  <si>
    <t>50 Pa - w0</t>
  </si>
  <si>
    <t>50 Pa - s1</t>
  </si>
  <si>
    <t>50 Pa - s0</t>
  </si>
  <si>
    <t>50 Pa - h1</t>
  </si>
  <si>
    <t>50 Pa - h0</t>
  </si>
  <si>
    <t>50 Pa - Med. cooling</t>
  </si>
  <si>
    <t>50 Pa - Low cooling</t>
  </si>
  <si>
    <t>50 Pa - Med. heating</t>
  </si>
  <si>
    <t>50 Pa - Low heating</t>
  </si>
  <si>
    <t>50 Pa - Air flow High, m3/h</t>
  </si>
  <si>
    <t>50 Pa - Air flow Med., m3/h</t>
  </si>
  <si>
    <t>50 Pa - Air flow Low, m3/h</t>
  </si>
  <si>
    <t>50 Pa - Max power, W</t>
  </si>
  <si>
    <t>50 Pa - Max noise, dB(A)</t>
  </si>
  <si>
    <t>ESP data table for DF2 EC Select - used by the formulas above, do not edit</t>
  </si>
  <si>
    <t>ESP data table for DF4 EC Select - used by the formulas above, do not edit or move</t>
  </si>
  <si>
    <t>ESP data table for DF4 AC Select - used by the formulas above, do not edit or move</t>
  </si>
  <si>
    <t>Ducted Fan Coil Units DF</t>
  </si>
  <si>
    <t>Max. power input</t>
  </si>
  <si>
    <t>Max. running current</t>
  </si>
  <si>
    <t>Max. sound pressure level</t>
  </si>
  <si>
    <t>Water flow rate</t>
  </si>
  <si>
    <t>Water-side pressure drop</t>
  </si>
  <si>
    <t>Max. operating pressure</t>
  </si>
  <si>
    <t>Unit dimensions W × D × H</t>
  </si>
  <si>
    <t>Packed dimensions W × D × H</t>
  </si>
  <si>
    <t>Water connections (inlet / outlet)</t>
  </si>
  <si>
    <t>Condensate drain connection</t>
  </si>
  <si>
    <t>Tolerance +</t>
  </si>
  <si>
    <t>Tolerance -</t>
  </si>
  <si>
    <t>External static pressure, Pa</t>
  </si>
  <si>
    <t>DF ducted fan coil units</t>
  </si>
  <si>
    <t>Inlet water temperature, °C</t>
  </si>
  <si>
    <t>Outlet water temperature, °C</t>
  </si>
  <si>
    <t>Room temperature, °C</t>
  </si>
  <si>
    <t>Required capacity, W</t>
  </si>
  <si>
    <t>Total cooling capacity</t>
  </si>
  <si>
    <t>Sensible cooling capacity</t>
  </si>
  <si>
    <t>Heating capacity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</si>
</sst>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_)"/>
    <numFmt numFmtId="166" formatCode="#,##0.0"/>
    <numFmt numFmtId="167" formatCode="0\ %"/>
  </numFmts>
  <fonts count="24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Open Sans"/>
      <family val="2"/>
    </font>
    <font>
      <sz val="12"/>
      <name val="Open Sans"/>
      <family val="2"/>
    </font>
    <font>
      <sz val="11"/>
      <name val="Open Sans"/>
      <family val="2"/>
    </font>
    <font>
      <b/>
      <sz val="12"/>
      <name val="Open Sans"/>
      <family val="2"/>
    </font>
    <font>
      <vertAlign val="superscript"/>
      <sz val="12"/>
      <name val="Open Sans"/>
      <family val="2"/>
    </font>
    <font>
      <b/>
      <sz val="12"/>
      <color rgb="FF000000"/>
      <name val="Open Sans"/>
      <family val="2"/>
    </font>
    <font>
      <b/>
      <sz val="14"/>
      <name val="Open Sans"/>
      <family val="2"/>
    </font>
    <font>
      <sz val="14"/>
      <color rgb="FF000000"/>
      <name val="Open Sans"/>
      <family val="2"/>
    </font>
    <font>
      <b/>
      <sz val="20"/>
      <name val="Open Sans"/>
      <family val="2"/>
    </font>
    <font>
      <sz val="14"/>
      <name val="Open Sans"/>
      <family val="2"/>
    </font>
    <font>
      <sz val="10"/>
      <name val="Open Sans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2"/>
      <color theme="1"/>
      <name val="Calibri"/>
      <family val="2"/>
      <charset val="186"/>
    </font>
    <font>
      <b/>
      <sz val="18"/>
      <name val="Open Sans"/>
      <family val="2"/>
    </font>
    <font>
      <sz val="10"/>
      <color indexed="8"/>
      <name val="Calibri"/>
      <family val="2"/>
      <charset val="186"/>
    </font>
    <font>
      <sz val="12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Mangal"/>
      <family val="2"/>
      <charset val="186"/>
    </font>
    <font>
      <sz val="11"/>
      <color theme="1"/>
      <name val="Aptos Narrow"/>
      <family val="2"/>
      <charset val="186"/>
    </font>
    <font>
      <b/>
      <sz val="28"/>
      <color rgb="FF000000"/>
      <name val="Open Sans"/>
      <family val="2"/>
    </font>
    <font>
      <b/>
      <sz val="28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E6E8E8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575959"/>
      </left>
      <right style="thin">
        <color rgb="FF575959"/>
      </right>
      <top style="thin">
        <color rgb="FF575959"/>
      </top>
      <bottom style="thin">
        <color rgb="FF575959"/>
      </bottom>
      <diagonal/>
    </border>
    <border>
      <left style="thin">
        <color rgb="FF575959"/>
      </left>
      <right/>
      <top style="thin">
        <color rgb="FF575959"/>
      </top>
      <bottom style="thin">
        <color rgb="FF575959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211F1F"/>
      </top>
      <bottom style="thin">
        <color rgb="FF211F1F"/>
      </bottom>
      <diagonal/>
    </border>
    <border>
      <left/>
      <right style="thin">
        <color auto="1"/>
      </right>
      <top/>
      <bottom/>
      <diagonal/>
    </border>
  </borders>
  <cellStyleXfs count="15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3" fillId="0" borderId="0">
      <alignment vertical="center"/>
    </xf>
    <xf numFmtId="0" fontId="14" fillId="0" borderId="0"/>
    <xf numFmtId="0" fontId="15" fillId="0" borderId="0"/>
    <xf numFmtId="9" fontId="17" fillId="0" borderId="0" applyFont="0" applyFill="0" applyBorder="0" applyAlignment="0" applyProtection="0"/>
    <xf numFmtId="0" fontId="18" fillId="0" borderId="0"/>
    <xf numFmtId="9" fontId="15" fillId="0" borderId="0" applyFont="0" applyFill="0" applyBorder="0" applyAlignment="0" applyProtection="0"/>
    <xf numFmtId="0" fontId="19" fillId="0" borderId="0"/>
    <xf numFmtId="167" fontId="20" fillId="0" borderId="0" applyFill="0" applyBorder="0" applyAlignment="0" applyProtection="0"/>
    <xf numFmtId="0" fontId="14" fillId="0" borderId="0"/>
    <xf numFmtId="0" fontId="21" fillId="0" borderId="0"/>
  </cellStyleXfs>
  <cellXfs count="217">
    <xf applyProtection="1" numFmtId="0" fontId="0" fillId="0" borderId="0" xfId="0">
      <protection locked="1"/>
    </xf>
    <xf applyProtection="1" numFmtId="9" fontId="3" fillId="0" borderId="0" xfId="2" applyFont="1" applyFill="1" applyBorder="1" applyAlignment="1">
      <alignment horizontal="center" vertical="center"/>
      <protection locked="1"/>
    </xf>
    <xf applyProtection="1" numFmtId="0" fontId="3" fillId="0" borderId="0" xfId="1" applyFont="1" applyAlignment="1">
      <alignment horizontal="left" vertical="center"/>
      <protection locked="1"/>
    </xf>
    <xf applyProtection="1" numFmtId="9" fontId="3" fillId="0" borderId="0" xfId="2" applyFont="1" applyFill="1" applyBorder="1" applyAlignment="1">
      <alignment horizontal="center" vertical="top"/>
      <protection locked="1"/>
    </xf>
    <xf applyProtection="1" numFmtId="3" fontId="5" fillId="0" borderId="1" xfId="1" applyNumberFormat="1" applyFont="1" applyBorder="1" applyAlignment="1">
      <alignment horizontal="center" vertical="center"/>
      <protection locked="1"/>
    </xf>
    <xf applyProtection="1" numFmtId="0" fontId="5" fillId="0" borderId="1" xfId="1" applyFont="1" applyBorder="1" applyAlignment="1">
      <alignment horizontal="center" vertical="center"/>
      <protection locked="1"/>
    </xf>
    <xf applyProtection="1" numFmtId="9" fontId="5" fillId="0" borderId="1" xfId="2" applyFont="1" applyFill="1" applyBorder="1" applyAlignment="1">
      <alignment horizontal="center" vertical="center"/>
      <protection locked="1"/>
    </xf>
    <xf applyProtection="1" numFmtId="0" fontId="5" fillId="0" borderId="0" xfId="6" applyFont="1" applyAlignment="1">
      <alignment horizontal="right" vertical="center"/>
      <protection locked="1"/>
    </xf>
    <xf applyProtection="1" numFmtId="0" fontId="3" fillId="0" borderId="0" xfId="7" applyFont="1">
      <protection locked="1"/>
    </xf>
    <xf applyProtection="1" numFmtId="0" fontId="5" fillId="0" borderId="0" xfId="6" applyFont="1" applyAlignment="1">
      <alignment horizontal="center" vertical="center"/>
      <protection locked="1"/>
    </xf>
    <xf applyProtection="1" numFmtId="0" fontId="3" fillId="0" borderId="0" xfId="6" applyFont="1" applyAlignment="1">
      <alignment horizontal="center" vertical="center"/>
      <protection locked="1"/>
    </xf>
    <xf applyProtection="1" numFmtId="0" fontId="3" fillId="0" borderId="0" xfId="6" applyFont="1" applyAlignment="1">
      <alignment vertical="center"/>
      <protection locked="1"/>
    </xf>
    <xf applyProtection="1" numFmtId="0" fontId="5" fillId="0" borderId="0" xfId="6" applyFont="1" applyAlignment="1">
      <alignment horizontal="left" vertical="center"/>
      <protection locked="1"/>
    </xf>
    <xf applyProtection="1" numFmtId="0" fontId="4" fillId="0" borderId="0" xfId="6" applyFont="1" applyAlignment="1">
      <alignment horizontal="right" vertical="center"/>
      <protection locked="1"/>
    </xf>
    <xf applyProtection="1" numFmtId="0" fontId="5" fillId="0" borderId="1" xfId="6" applyFont="1" applyBorder="1" applyAlignment="1">
      <alignment horizontal="center" vertical="center"/>
      <protection locked="1"/>
    </xf>
    <xf applyProtection="1" numFmtId="0" fontId="5" fillId="0" borderId="0" xfId="6" applyFont="1" applyAlignment="1">
      <alignment horizontal="center" vertical="center" wrapText="1"/>
      <protection locked="1"/>
    </xf>
    <xf applyProtection="1" numFmtId="0" fontId="3" fillId="0" borderId="0" xfId="6" applyFont="1" applyAlignment="1">
      <alignment vertical="top" wrapText="1"/>
      <protection locked="1"/>
    </xf>
    <xf applyProtection="1" numFmtId="0" fontId="3" fillId="0" borderId="0" xfId="6" applyFont="1" applyAlignment="1">
      <alignment vertical="center" wrapText="1"/>
      <protection locked="1"/>
    </xf>
    <xf applyProtection="1" numFmtId="0" fontId="4" fillId="0" borderId="0" xfId="6" applyFont="1" applyAlignment="1">
      <alignment vertical="center"/>
      <protection locked="1"/>
    </xf>
    <xf applyProtection="1" numFmtId="2" fontId="3" fillId="0" borderId="0" xfId="6" applyNumberFormat="1" applyFont="1" applyAlignment="1">
      <alignment horizontal="center" vertical="center"/>
      <protection locked="1"/>
    </xf>
    <xf applyProtection="1" numFmtId="0" fontId="3" fillId="0" borderId="0" xfId="6" applyFont="1" applyAlignment="1">
      <alignment horizontal="center" vertical="top" wrapText="1"/>
      <protection locked="1"/>
    </xf>
    <xf applyProtection="1" numFmtId="3" fontId="5" fillId="0" borderId="1" xfId="6" applyNumberFormat="1" applyFont="1" applyBorder="1" applyAlignment="1">
      <alignment horizontal="center" vertical="center"/>
      <protection locked="1"/>
    </xf>
    <xf applyProtection="1" numFmtId="9" fontId="3" fillId="0" borderId="1" xfId="8" applyFont="1" applyBorder="1" applyAlignment="1">
      <alignment horizontal="center" vertical="center"/>
      <protection locked="1"/>
    </xf>
    <xf applyProtection="1" numFmtId="0" fontId="5" fillId="0" borderId="0" xfId="6" applyFont="1" applyAlignment="1">
      <alignment vertical="center"/>
      <protection locked="1"/>
    </xf>
    <xf applyProtection="1" numFmtId="0" fontId="5" fillId="0" borderId="28" xfId="6" applyFont="1" applyBorder="1" applyAlignment="1">
      <alignment horizontal="center" vertical="center"/>
      <protection locked="1"/>
    </xf>
    <xf applyProtection="1" numFmtId="1" fontId="5" fillId="2" borderId="1" xfId="7" applyNumberFormat="1" applyFont="1" applyFill="1" applyBorder="1" applyAlignment="1">
      <alignment horizontal="center" vertical="top" shrinkToFit="1"/>
      <protection locked="1"/>
    </xf>
    <xf applyProtection="1" numFmtId="0" fontId="5" fillId="0" borderId="2" xfId="9" applyFont="1" applyBorder="1" applyAlignment="1">
      <alignment horizontal="center" vertical="center"/>
      <protection locked="1"/>
    </xf>
    <xf applyProtection="1" numFmtId="165" fontId="5" fillId="0" borderId="1" xfId="9" applyNumberFormat="1" applyFont="1" applyBorder="1" applyAlignment="1">
      <alignment horizontal="center" vertical="center"/>
      <protection locked="1"/>
    </xf>
    <xf applyProtection="1" numFmtId="9" fontId="3" fillId="0" borderId="1" xfId="10" applyFont="1" applyBorder="1" applyAlignment="1">
      <alignment horizontal="center" vertical="center"/>
      <protection locked="1"/>
    </xf>
    <xf applyProtection="1" numFmtId="1" fontId="3" fillId="2" borderId="1" xfId="7" applyNumberFormat="1" applyFont="1" applyFill="1" applyBorder="1" applyAlignment="1">
      <alignment horizontal="center" vertical="top" shrinkToFit="1"/>
      <protection locked="1"/>
    </xf>
    <xf applyProtection="1" numFmtId="3" fontId="3" fillId="0" borderId="1" xfId="6" applyNumberFormat="1" applyFont="1" applyBorder="1" applyAlignment="1">
      <alignment horizontal="center" vertical="center"/>
      <protection locked="1"/>
    </xf>
    <xf applyProtection="1" numFmtId="3" fontId="3" fillId="3" borderId="1" xfId="6" applyNumberFormat="1" applyFont="1" applyFill="1" applyBorder="1" applyAlignment="1">
      <alignment horizontal="center" vertical="center"/>
      <protection locked="1"/>
    </xf>
    <xf applyProtection="1" numFmtId="3" fontId="3" fillId="0" borderId="0" xfId="6" applyNumberFormat="1" applyFont="1" applyAlignment="1">
      <alignment horizontal="center" vertical="center"/>
      <protection locked="1"/>
    </xf>
    <xf applyProtection="1" numFmtId="3" fontId="3" fillId="2" borderId="1" xfId="7" applyNumberFormat="1" applyFont="1" applyFill="1" applyBorder="1" applyAlignment="1">
      <alignment horizontal="center" vertical="top" shrinkToFit="1"/>
      <protection locked="1"/>
    </xf>
    <xf applyProtection="1" numFmtId="9" fontId="3" fillId="0" borderId="0" xfId="10" applyFont="1" applyAlignment="1">
      <alignment horizontal="center" vertical="center"/>
      <protection locked="1"/>
    </xf>
    <xf applyProtection="1" numFmtId="9" fontId="3" fillId="0" borderId="1" xfId="10" applyFont="1" applyBorder="1" applyAlignment="1">
      <alignment horizontal="left" vertical="center"/>
      <protection locked="1"/>
    </xf>
    <xf applyProtection="1" numFmtId="9" fontId="3" fillId="0" borderId="1" xfId="10" applyFont="1" applyBorder="1" applyAlignment="1">
      <alignment horizontal="left" vertical="top" wrapText="1"/>
      <protection locked="1"/>
    </xf>
    <xf applyProtection="1" numFmtId="9" fontId="3" fillId="0" borderId="1" xfId="10" applyFont="1" applyBorder="1" applyAlignment="1">
      <alignment horizontal="center" vertical="top"/>
      <protection locked="1"/>
    </xf>
    <xf applyProtection="1" numFmtId="9" fontId="3" fillId="0" borderId="1" xfId="10" applyFont="1" applyBorder="1" applyAlignment="1">
      <alignment horizontal="center" vertical="center"/>
      <protection locked="1"/>
    </xf>
    <xf applyProtection="1" numFmtId="164" fontId="3" fillId="2" borderId="1" xfId="7" applyNumberFormat="1" applyFont="1" applyFill="1" applyBorder="1" applyAlignment="1">
      <alignment horizontal="center" vertical="top" shrinkToFit="1"/>
      <protection locked="1"/>
    </xf>
    <xf applyProtection="1" numFmtId="166" fontId="3" fillId="3" borderId="1" xfId="6" applyNumberFormat="1" applyFont="1" applyFill="1" applyBorder="1" applyAlignment="1">
      <alignment horizontal="center" vertical="center"/>
      <protection locked="1"/>
    </xf>
    <xf applyProtection="1" numFmtId="2" fontId="3" fillId="2" borderId="1" xfId="7" applyNumberFormat="1" applyFont="1" applyFill="1" applyBorder="1" applyAlignment="1">
      <alignment horizontal="center" vertical="top" shrinkToFit="1"/>
      <protection locked="1"/>
    </xf>
    <xf applyProtection="1" numFmtId="4" fontId="3" fillId="3" borderId="1" xfId="6" applyNumberFormat="1" applyFont="1" applyFill="1" applyBorder="1" applyAlignment="1">
      <alignment horizontal="center" vertical="center"/>
      <protection locked="1"/>
    </xf>
    <xf applyProtection="1" numFmtId="166" fontId="3" fillId="0" borderId="1" xfId="6" applyNumberFormat="1" applyFont="1" applyBorder="1" applyAlignment="1">
      <alignment horizontal="center" vertical="center"/>
      <protection locked="1"/>
    </xf>
    <xf applyProtection="1" numFmtId="0" fontId="3" fillId="0" borderId="0" xfId="6" applyFont="1" applyAlignment="1">
      <alignment horizontal="center" vertical="center"/>
      <protection locked="1"/>
    </xf>
    <xf applyProtection="1" numFmtId="0" fontId="3" fillId="0" borderId="1" xfId="6" applyFont="1" applyBorder="1" applyAlignment="1">
      <alignment horizontal="left" vertical="center"/>
      <protection locked="1"/>
    </xf>
    <xf applyProtection="1" numFmtId="0" fontId="3" fillId="0" borderId="1" xfId="6" applyFont="1" applyBorder="1" applyAlignment="1">
      <alignment horizontal="center" vertical="center"/>
      <protection locked="1"/>
    </xf>
    <xf applyProtection="1" numFmtId="0" fontId="5" fillId="0" borderId="1" xfId="6" applyFont="1" applyBorder="1" applyAlignment="1">
      <alignment horizontal="left" vertical="top" wrapText="1"/>
      <protection locked="1"/>
    </xf>
    <xf applyProtection="1" numFmtId="0" fontId="5" fillId="0" borderId="1" xfId="6" applyFont="1" applyBorder="1" applyAlignment="1">
      <alignment horizontal="center" vertical="top" wrapText="1"/>
      <protection locked="1"/>
    </xf>
    <xf applyProtection="1" numFmtId="0" fontId="5" fillId="0" borderId="0" xfId="6" applyFont="1" applyAlignment="1">
      <alignment horizontal="left" vertical="top" wrapText="1"/>
      <protection locked="1"/>
    </xf>
    <xf applyProtection="1" numFmtId="0" fontId="5" fillId="0" borderId="0" xfId="6" applyFont="1" applyAlignment="1">
      <alignment horizontal="center" vertical="top" wrapText="1"/>
      <protection locked="1"/>
    </xf>
    <xf applyProtection="1" numFmtId="0" fontId="5" fillId="0" borderId="0" xfId="6" applyFont="1" applyAlignment="1">
      <alignment horizontal="left" vertical="center" wrapText="1"/>
      <protection locked="1"/>
    </xf>
    <xf applyProtection="1" numFmtId="0" fontId="3" fillId="0" borderId="0" xfId="7" applyFont="1" applyAlignment="1">
      <alignment horizontal="center" vertical="center"/>
      <protection locked="1"/>
    </xf>
    <xf applyProtection="1" numFmtId="2" fontId="3" fillId="0" borderId="0" xfId="7" applyNumberFormat="1" applyFont="1" applyAlignment="1">
      <alignment horizontal="center" vertical="center"/>
      <protection locked="1"/>
    </xf>
    <xf applyProtection="1" numFmtId="1" fontId="3" fillId="0" borderId="0" xfId="6" applyNumberFormat="1" applyFont="1" applyAlignment="1">
      <alignment horizontal="center" vertical="center"/>
      <protection locked="1"/>
    </xf>
    <xf applyProtection="1" numFmtId="0" fontId="3" fillId="0" borderId="0" xfId="7" applyFont="1" applyAlignment="1">
      <alignment horizontal="center"/>
      <protection locked="1"/>
    </xf>
    <xf applyProtection="1" numFmtId="0" fontId="3" fillId="0" borderId="0" xfId="7" applyFont="1" applyAlignment="1">
      <alignment horizontal="right"/>
      <protection locked="1"/>
    </xf>
    <xf applyProtection="1" numFmtId="0" fontId="3" fillId="0" borderId="0" xfId="7" applyFont="1" applyAlignment="1">
      <alignment horizontal="left"/>
      <protection locked="1"/>
    </xf>
    <xf applyProtection="1" numFmtId="3" fontId="3" fillId="0" borderId="0" xfId="6" applyNumberFormat="1" applyFont="1" applyAlignment="1">
      <alignment horizontal="right" vertical="center"/>
      <protection locked="1"/>
    </xf>
    <xf applyProtection="1" numFmtId="0" fontId="2" fillId="0" borderId="0" xfId="0" applyFont="1" applyAlignment="1">
      <alignment vertical="top"/>
      <protection locked="1"/>
    </xf>
    <xf applyProtection="1" numFmtId="0" fontId="2" fillId="0" borderId="0" xfId="0" applyFont="1" applyAlignment="1">
      <alignment vertical="center"/>
      <protection locked="1"/>
    </xf>
    <xf applyProtection="1" numFmtId="0" fontId="3" fillId="0" borderId="0" xfId="1" applyFont="1" applyAlignment="1">
      <alignment horizontal="left" vertical="top"/>
      <protection locked="1"/>
    </xf>
    <xf applyProtection="1" numFmtId="0" fontId="3" fillId="0" borderId="0" xfId="1" applyFont="1" applyAlignment="1">
      <alignment horizontal="right" vertical="top"/>
      <protection locked="1"/>
    </xf>
    <xf applyProtection="1" numFmtId="0" fontId="2" fillId="0" borderId="0" xfId="0" applyFont="1" applyAlignment="1">
      <alignment horizontal="left" vertical="top"/>
      <protection locked="1"/>
    </xf>
    <xf applyProtection="1" numFmtId="0" fontId="2" fillId="0" borderId="0" xfId="0" applyFont="1" applyAlignment="1">
      <alignment horizontal="center" vertical="top"/>
      <protection locked="1"/>
    </xf>
    <xf applyProtection="1" numFmtId="0" fontId="2" fillId="0" borderId="0" xfId="0" applyFont="1" applyAlignment="1">
      <alignment horizontal="left" vertical="center"/>
      <protection locked="1"/>
    </xf>
    <xf applyProtection="1" numFmtId="0" fontId="3" fillId="0" borderId="1" xfId="1" applyFont="1" applyBorder="1" applyAlignment="1">
      <alignment horizontal="center" vertical="top"/>
      <protection locked="1"/>
    </xf>
    <xf applyProtection="1" numFmtId="0" fontId="3" fillId="0" borderId="0" xfId="1" applyFont="1" applyAlignment="1">
      <alignment vertical="center"/>
      <protection locked="1"/>
    </xf>
    <xf applyProtection="1" numFmtId="0" fontId="3" fillId="0" borderId="0" xfId="1" applyFont="1" applyAlignment="1">
      <alignment horizontal="right" vertical="center"/>
      <protection locked="1"/>
    </xf>
    <xf applyProtection="1" numFmtId="0" fontId="3" fillId="0" borderId="0" xfId="1" applyFont="1" applyAlignment="1">
      <alignment vertical="top"/>
      <protection locked="1"/>
    </xf>
    <xf applyProtection="1" numFmtId="0" fontId="3" fillId="0" borderId="0" xfId="1" applyFont="1" applyAlignment="1">
      <alignment horizontal="center" vertical="top"/>
      <protection locked="1"/>
    </xf>
    <xf applyProtection="1" numFmtId="0" fontId="10" fillId="0" borderId="0" xfId="0" applyFont="1" applyAlignment="1">
      <alignment vertical="top"/>
      <protection locked="1"/>
    </xf>
    <xf applyProtection="1" numFmtId="0" fontId="10" fillId="0" borderId="0" xfId="0" applyFont="1" applyAlignment="1">
      <alignment vertical="center"/>
      <protection locked="1"/>
    </xf>
    <xf applyProtection="1" numFmtId="0" fontId="11" fillId="0" borderId="0" xfId="0" applyFont="1" applyAlignment="1">
      <alignment vertical="top"/>
      <protection locked="1"/>
    </xf>
    <xf applyProtection="1" numFmtId="0" fontId="11" fillId="0" borderId="0" xfId="0" applyFont="1" applyAlignment="1">
      <alignment vertical="center"/>
      <protection locked="1"/>
    </xf>
    <xf applyProtection="1" numFmtId="0" fontId="10" fillId="0" borderId="0" xfId="1" applyFont="1" applyAlignment="1">
      <alignment vertical="center" wrapText="1"/>
      <protection locked="1"/>
    </xf>
    <xf applyProtection="1" numFmtId="0" fontId="8" fillId="0" borderId="0" xfId="0" applyFont="1" applyAlignment="1">
      <alignment vertical="top"/>
      <protection locked="1"/>
    </xf>
    <xf applyProtection="1" numFmtId="0" fontId="8" fillId="0" borderId="0" xfId="0" applyFont="1" applyAlignment="1">
      <alignment vertical="center"/>
      <protection locked="1"/>
    </xf>
    <xf applyProtection="1" numFmtId="0" fontId="7" fillId="0" borderId="0" xfId="0" applyFont="1" applyAlignment="1">
      <alignment horizontal="left" vertical="top"/>
      <protection locked="1"/>
    </xf>
    <xf applyProtection="1" numFmtId="0" fontId="3" fillId="0" borderId="16" xfId="0" applyFont="1" applyBorder="1" applyAlignment="1">
      <alignment horizontal="center" vertical="top" wrapText="1"/>
      <protection locked="1"/>
    </xf>
    <xf applyProtection="1" numFmtId="1" fontId="3" fillId="2" borderId="16" xfId="0" applyNumberFormat="1" applyFont="1" applyFill="1" applyBorder="1" applyAlignment="1">
      <alignment horizontal="center" vertical="center" shrinkToFit="1"/>
      <protection locked="1"/>
    </xf>
    <xf applyProtection="1" numFmtId="1" fontId="3" fillId="0" borderId="16" xfId="0" applyNumberFormat="1" applyFont="1" applyBorder="1" applyAlignment="1">
      <alignment horizontal="center" vertical="center" shrinkToFit="1"/>
      <protection locked="1"/>
    </xf>
    <xf applyProtection="1" numFmtId="1" fontId="3" fillId="2" borderId="15" xfId="0" applyNumberFormat="1" applyFont="1" applyFill="1" applyBorder="1" applyAlignment="1">
      <alignment horizontal="center" vertical="center" shrinkToFit="1"/>
      <protection locked="1"/>
    </xf>
    <xf applyProtection="1" numFmtId="0" fontId="3" fillId="0" borderId="1" xfId="0" applyFont="1" applyBorder="1" applyAlignment="1">
      <alignment horizontal="center" vertical="top" wrapText="1"/>
      <protection locked="1"/>
    </xf>
    <xf applyProtection="1" numFmtId="1" fontId="3" fillId="2" borderId="1" xfId="0" applyNumberFormat="1" applyFont="1" applyFill="1" applyBorder="1" applyAlignment="1">
      <alignment horizontal="center" vertical="center" shrinkToFit="1"/>
      <protection locked="1"/>
    </xf>
    <xf applyProtection="1" numFmtId="1" fontId="3" fillId="0" borderId="1" xfId="0" applyNumberFormat="1" applyFont="1" applyBorder="1" applyAlignment="1">
      <alignment horizontal="center" vertical="center" shrinkToFit="1"/>
      <protection locked="1"/>
    </xf>
    <xf applyProtection="1" numFmtId="1" fontId="3" fillId="2" borderId="13" xfId="0" applyNumberFormat="1" applyFont="1" applyFill="1" applyBorder="1" applyAlignment="1">
      <alignment horizontal="center" vertical="center" shrinkToFit="1"/>
      <protection locked="1"/>
    </xf>
    <xf applyProtection="1" numFmtId="0" fontId="3" fillId="0" borderId="10" xfId="0" applyFont="1" applyBorder="1" applyAlignment="1">
      <alignment horizontal="center" vertical="top" wrapText="1"/>
      <protection locked="1"/>
    </xf>
    <xf applyProtection="1" numFmtId="1" fontId="3" fillId="2" borderId="10" xfId="0" applyNumberFormat="1" applyFont="1" applyFill="1" applyBorder="1" applyAlignment="1">
      <alignment horizontal="center" vertical="center" shrinkToFit="1"/>
      <protection locked="1"/>
    </xf>
    <xf applyProtection="1" numFmtId="1" fontId="3" fillId="0" borderId="10" xfId="0" applyNumberFormat="1" applyFont="1" applyBorder="1" applyAlignment="1">
      <alignment horizontal="center" vertical="center" shrinkToFit="1"/>
      <protection locked="1"/>
    </xf>
    <xf applyProtection="1" numFmtId="1" fontId="3" fillId="2" borderId="9" xfId="0" applyNumberFormat="1" applyFont="1" applyFill="1" applyBorder="1" applyAlignment="1">
      <alignment horizontal="center" vertical="center" shrinkToFit="1"/>
      <protection locked="1"/>
    </xf>
    <xf applyProtection="1" numFmtId="3" fontId="3" fillId="2" borderId="16" xfId="0" applyNumberFormat="1" applyFont="1" applyFill="1" applyBorder="1" applyAlignment="1">
      <alignment horizontal="center" vertical="center" shrinkToFit="1"/>
      <protection locked="1"/>
    </xf>
    <xf applyProtection="1" numFmtId="3" fontId="3" fillId="0" borderId="16" xfId="0" applyNumberFormat="1" applyFont="1" applyBorder="1" applyAlignment="1">
      <alignment horizontal="center" vertical="center" shrinkToFit="1"/>
      <protection locked="1"/>
    </xf>
    <xf applyProtection="1" numFmtId="3" fontId="3" fillId="2" borderId="15" xfId="0" applyNumberFormat="1" applyFont="1" applyFill="1" applyBorder="1" applyAlignment="1">
      <alignment horizontal="center" vertical="center" shrinkToFit="1"/>
      <protection locked="1"/>
    </xf>
    <xf applyProtection="1" numFmtId="3" fontId="3" fillId="2" borderId="1" xfId="0" applyNumberFormat="1" applyFont="1" applyFill="1" applyBorder="1" applyAlignment="1">
      <alignment horizontal="center" vertical="center" shrinkToFit="1"/>
      <protection locked="1"/>
    </xf>
    <xf applyProtection="1" numFmtId="3" fontId="3" fillId="0" borderId="1" xfId="0" applyNumberFormat="1" applyFont="1" applyBorder="1" applyAlignment="1">
      <alignment horizontal="center" vertical="center" shrinkToFit="1"/>
      <protection locked="1"/>
    </xf>
    <xf applyProtection="1" numFmtId="3" fontId="3" fillId="2" borderId="13" xfId="0" applyNumberFormat="1" applyFont="1" applyFill="1" applyBorder="1" applyAlignment="1">
      <alignment horizontal="center" vertical="center" shrinkToFit="1"/>
      <protection locked="1"/>
    </xf>
    <xf applyProtection="1" numFmtId="3" fontId="3" fillId="2" borderId="10" xfId="0" applyNumberFormat="1" applyFont="1" applyFill="1" applyBorder="1" applyAlignment="1">
      <alignment horizontal="center" vertical="center" shrinkToFit="1"/>
      <protection locked="1"/>
    </xf>
    <xf applyProtection="1" numFmtId="3" fontId="3" fillId="0" borderId="10" xfId="0" applyNumberFormat="1" applyFont="1" applyBorder="1" applyAlignment="1">
      <alignment horizontal="center" vertical="center" shrinkToFit="1"/>
      <protection locked="1"/>
    </xf>
    <xf applyProtection="1" numFmtId="3" fontId="3" fillId="2" borderId="9" xfId="0" applyNumberFormat="1" applyFont="1" applyFill="1" applyBorder="1" applyAlignment="1">
      <alignment horizontal="center" vertical="center" shrinkToFit="1"/>
      <protection locked="1"/>
    </xf>
    <xf applyProtection="1" numFmtId="0" fontId="3" fillId="0" borderId="8" xfId="0" applyFont="1" applyBorder="1" applyAlignment="1">
      <alignment vertical="top" wrapText="1"/>
      <protection locked="1"/>
    </xf>
    <xf applyProtection="1" numFmtId="0" fontId="3" fillId="0" borderId="5" xfId="0" applyFont="1" applyBorder="1" applyAlignment="1">
      <alignment horizontal="center" vertical="top" wrapText="1"/>
      <protection locked="1"/>
    </xf>
    <xf applyProtection="1" numFmtId="0" fontId="2" fillId="0" borderId="5" xfId="0" applyFont="1" applyBorder="1" applyAlignment="1">
      <alignment horizontal="center" vertical="top"/>
      <protection locked="1"/>
    </xf>
    <xf applyProtection="1" numFmtId="0" fontId="3" fillId="0" borderId="7" xfId="0" applyFont="1" applyBorder="1" applyAlignment="1">
      <alignment horizontal="center" vertical="top" wrapText="1"/>
      <protection locked="1"/>
    </xf>
    <xf applyProtection="1" numFmtId="2" fontId="3" fillId="2" borderId="1" xfId="0" applyNumberFormat="1" applyFont="1" applyFill="1" applyBorder="1" applyAlignment="1">
      <alignment horizontal="center" vertical="center" shrinkToFit="1"/>
      <protection locked="1"/>
    </xf>
    <xf applyProtection="1" numFmtId="2" fontId="3" fillId="0" borderId="1" xfId="0" applyNumberFormat="1" applyFont="1" applyBorder="1" applyAlignment="1">
      <alignment horizontal="center" vertical="center" shrinkToFit="1"/>
      <protection locked="1"/>
    </xf>
    <xf applyProtection="1" numFmtId="0" fontId="3" fillId="0" borderId="2" xfId="0" applyFont="1" applyBorder="1" applyAlignment="1">
      <alignment horizontal="left" vertical="top" wrapText="1"/>
      <protection locked="1"/>
    </xf>
    <xf applyProtection="1" numFmtId="0" fontId="2" fillId="0" borderId="1" xfId="0" applyFont="1" applyBorder="1" applyAlignment="1">
      <alignment horizontal="center" vertical="top"/>
      <protection locked="1"/>
    </xf>
    <xf applyProtection="1" numFmtId="0" fontId="3" fillId="0" borderId="2" xfId="0" applyFont="1" applyBorder="1" applyAlignment="1">
      <alignment vertical="top" wrapText="1"/>
      <protection locked="1"/>
    </xf>
    <xf applyProtection="1" numFmtId="0" fontId="3" fillId="0" borderId="1" xfId="0" applyFont="1" applyBorder="1" applyAlignment="1">
      <alignment horizontal="center" vertical="center" wrapText="1"/>
      <protection locked="1"/>
    </xf>
    <xf applyProtection="1" numFmtId="0" fontId="12" fillId="2" borderId="1" xfId="0" applyFont="1" applyFill="1" applyBorder="1" applyAlignment="1">
      <alignment horizontal="center" vertical="center" wrapText="1"/>
      <protection locked="1"/>
    </xf>
    <xf applyProtection="1" numFmtId="0" fontId="12" fillId="0" borderId="1" xfId="0" applyFont="1" applyBorder="1" applyAlignment="1">
      <alignment horizontal="center" vertical="center" wrapText="1"/>
      <protection locked="1"/>
    </xf>
    <xf applyProtection="1" numFmtId="164" fontId="3" fillId="2" borderId="1" xfId="0" applyNumberFormat="1" applyFont="1" applyFill="1" applyBorder="1" applyAlignment="1">
      <alignment horizontal="center" vertical="center" shrinkToFit="1"/>
      <protection locked="1"/>
    </xf>
    <xf applyProtection="1" numFmtId="164" fontId="3" fillId="0" borderId="1" xfId="0" applyNumberFormat="1" applyFont="1" applyBorder="1" applyAlignment="1">
      <alignment horizontal="center" vertical="center" shrinkToFit="1"/>
      <protection locked="1"/>
    </xf>
    <xf applyProtection="1" numFmtId="0" fontId="5" fillId="0" borderId="0" xfId="1" applyFont="1" applyAlignment="1">
      <alignment horizontal="left" vertical="top"/>
      <protection locked="1"/>
    </xf>
    <xf applyProtection="1" numFmtId="2" fontId="3" fillId="0" borderId="0" xfId="2" applyNumberFormat="1" applyFont="1" applyFill="1" applyAlignment="1">
      <alignment horizontal="center" vertical="center" wrapText="1"/>
      <protection locked="1"/>
    </xf>
    <xf applyProtection="1" numFmtId="2" fontId="3" fillId="0" borderId="0" xfId="1" applyNumberFormat="1" applyFont="1" applyAlignment="1">
      <alignment horizontal="left" vertical="center"/>
      <protection locked="1"/>
    </xf>
    <xf applyProtection="1" numFmtId="0" fontId="4" fillId="2" borderId="1" xfId="0" applyFont="1" applyFill="1" applyBorder="1" applyAlignment="1">
      <alignment horizontal="center" vertical="center" wrapText="1"/>
      <protection locked="1"/>
    </xf>
    <xf applyProtection="1" numFmtId="0" fontId="4" fillId="0" borderId="1" xfId="0" applyFont="1" applyBorder="1" applyAlignment="1">
      <alignment horizontal="center" vertical="center" wrapText="1"/>
      <protection locked="1"/>
    </xf>
    <xf applyProtection="1" numFmtId="9" fontId="3" fillId="0" borderId="0" xfId="2" applyFont="1" applyFill="1" applyAlignment="1">
      <alignment horizontal="center" vertical="center" wrapText="1"/>
      <protection locked="1"/>
    </xf>
    <xf applyProtection="1" numFmtId="9" fontId="3" fillId="0" borderId="0" xfId="2" applyFont="1" applyFill="1" applyAlignment="1">
      <alignment horizontal="center" vertical="top" wrapText="1"/>
      <protection locked="1"/>
    </xf>
    <xf applyProtection="1" numFmtId="0" fontId="7" fillId="0" borderId="0" xfId="0" applyFont="1" applyAlignment="1">
      <alignment horizontal="center" vertical="top"/>
      <protection locked="1"/>
    </xf>
    <xf applyProtection="1" numFmtId="2" fontId="3" fillId="0" borderId="0" xfId="2" applyNumberFormat="1" applyFont="1" applyFill="1" applyAlignment="1">
      <alignment horizontal="center" vertical="top" wrapText="1"/>
      <protection locked="1"/>
    </xf>
    <xf applyProtection="1" numFmtId="1" fontId="3" fillId="0" borderId="0" xfId="2" applyNumberFormat="1" applyFont="1" applyFill="1" applyAlignment="1">
      <alignment horizontal="right" vertical="top" wrapText="1"/>
      <protection locked="1"/>
    </xf>
    <xf applyProtection="1" numFmtId="2" fontId="3" fillId="0" borderId="0" xfId="1" applyNumberFormat="1" applyFont="1" applyAlignment="1">
      <alignment horizontal="right" vertical="top"/>
      <protection locked="1"/>
    </xf>
    <xf applyProtection="1" numFmtId="2" fontId="3" fillId="0" borderId="0" xfId="1" applyNumberFormat="1" applyFont="1" applyAlignment="1">
      <alignment horizontal="left" vertical="top"/>
      <protection locked="1"/>
    </xf>
    <xf applyProtection="1" numFmtId="2" fontId="5" fillId="0" borderId="0" xfId="1" applyNumberFormat="1" applyFont="1" applyAlignment="1">
      <alignment horizontal="right" vertical="top"/>
      <protection locked="1"/>
    </xf>
    <xf applyProtection="1" numFmtId="2" fontId="5" fillId="0" borderId="0" xfId="1" applyNumberFormat="1" applyFont="1" applyAlignment="1">
      <alignment horizontal="left" vertical="top"/>
      <protection locked="1"/>
    </xf>
    <xf applyProtection="1" numFmtId="2" fontId="3" fillId="0" borderId="0" xfId="2" applyNumberFormat="1" applyFont="1" applyFill="1" applyAlignment="1">
      <alignment horizontal="left" vertical="top"/>
      <protection locked="1"/>
    </xf>
    <xf applyProtection="1" numFmtId="2" fontId="3" fillId="0" borderId="0" xfId="2" applyNumberFormat="1" applyFont="1" applyFill="1" applyAlignment="1">
      <alignment horizontal="left" vertical="top" wrapText="1"/>
      <protection locked="1"/>
    </xf>
    <xf applyProtection="1" numFmtId="1" fontId="3" fillId="2" borderId="25" xfId="0" applyNumberFormat="1" applyFont="1" applyFill="1" applyBorder="1" applyAlignment="1">
      <alignment horizontal="center" vertical="center" shrinkToFit="1"/>
      <protection locked="1"/>
    </xf>
    <xf applyProtection="1" numFmtId="1" fontId="3" fillId="0" borderId="26" xfId="0" applyNumberFormat="1" applyFont="1" applyBorder="1" applyAlignment="1">
      <alignment horizontal="center" vertical="center" shrinkToFit="1"/>
      <protection locked="1"/>
    </xf>
    <xf applyProtection="1" numFmtId="1" fontId="3" fillId="0" borderId="25" xfId="0" applyNumberFormat="1" applyFont="1" applyBorder="1" applyAlignment="1">
      <alignment horizontal="center" vertical="center" shrinkToFit="1"/>
      <protection locked="1"/>
    </xf>
    <xf applyProtection="1" numFmtId="1" fontId="3" fillId="0" borderId="0" xfId="1" applyNumberFormat="1" applyFont="1" applyAlignment="1">
      <alignment horizontal="left" vertical="top"/>
      <protection locked="1"/>
    </xf>
    <xf applyProtection="1" numFmtId="1" fontId="3" fillId="0" borderId="0" xfId="1" applyNumberFormat="1" applyFont="1" applyAlignment="1">
      <alignment horizontal="right" vertical="top"/>
      <protection locked="1"/>
    </xf>
    <xf applyProtection="1" numFmtId="0" fontId="2" fillId="0" borderId="1" xfId="0" applyFont="1" applyBorder="1" applyAlignment="1">
      <alignment horizontal="center" vertical="center"/>
      <protection locked="1"/>
    </xf>
    <xf applyProtection="1" numFmtId="9" fontId="3" fillId="0" borderId="0" xfId="2" applyFont="1" applyAlignment="1">
      <alignment horizontal="center" vertical="top" wrapText="1"/>
      <protection locked="1"/>
    </xf>
    <xf applyProtection="1" numFmtId="1" fontId="3" fillId="2" borderId="7" xfId="0" applyNumberFormat="1" applyFont="1" applyFill="1" applyBorder="1" applyAlignment="1">
      <alignment horizontal="center" vertical="center" shrinkToFit="1"/>
      <protection locked="1"/>
    </xf>
    <xf applyProtection="1" numFmtId="1" fontId="3" fillId="0" borderId="7" xfId="0" applyNumberFormat="1" applyFont="1" applyBorder="1" applyAlignment="1">
      <alignment horizontal="center" vertical="center" shrinkToFit="1"/>
      <protection locked="1"/>
    </xf>
    <xf applyProtection="1" numFmtId="0" fontId="2" fillId="0" borderId="0" xfId="0" applyFont="1" applyAlignment="1">
      <alignment horizontal="center" vertical="center"/>
      <protection locked="1"/>
    </xf>
    <xf applyProtection="1" numFmtId="0" fontId="3" fillId="0" borderId="29" xfId="0" applyFont="1" applyBorder="1" applyAlignment="1">
      <alignment horizontal="center" vertical="center" wrapText="1"/>
      <protection locked="1"/>
    </xf>
    <xf applyProtection="1" numFmtId="164" fontId="3" fillId="2" borderId="25" xfId="0" applyNumberFormat="1" applyFont="1" applyFill="1" applyBorder="1" applyAlignment="1">
      <alignment horizontal="center" vertical="center" shrinkToFit="1"/>
      <protection locked="1"/>
    </xf>
    <xf applyProtection="1" numFmtId="164" fontId="3" fillId="0" borderId="26" xfId="0" applyNumberFormat="1" applyFont="1" applyBorder="1" applyAlignment="1">
      <alignment horizontal="center" vertical="center" shrinkToFit="1"/>
      <protection locked="1"/>
    </xf>
    <xf applyProtection="1" numFmtId="164" fontId="3" fillId="0" borderId="25" xfId="0" applyNumberFormat="1" applyFont="1" applyBorder="1" applyAlignment="1">
      <alignment horizontal="center" vertical="center" shrinkToFit="1"/>
      <protection locked="1"/>
    </xf>
    <xf applyProtection="1" numFmtId="0" fontId="10" fillId="0" borderId="0" xfId="0" applyFont="1" applyAlignment="1">
      <alignment horizontal="center" vertical="center"/>
      <protection locked="1"/>
    </xf>
    <xf applyProtection="1" numFmtId="0" fontId="5" fillId="2" borderId="7" xfId="0" applyFont="1" applyFill="1" applyBorder="1" applyAlignment="1">
      <alignment horizontal="center" vertical="top" wrapText="1"/>
      <protection locked="1"/>
    </xf>
    <xf applyProtection="1" numFmtId="0" fontId="5" fillId="0" borderId="7" xfId="0" applyFont="1" applyBorder="1" applyAlignment="1">
      <alignment horizontal="center" vertical="top" wrapText="1"/>
      <protection locked="1"/>
    </xf>
    <xf applyProtection="1" numFmtId="0" fontId="2" fillId="0" borderId="0" xfId="0" applyFont="1" applyAlignment="1">
      <alignment horizontal="right" vertical="center"/>
      <protection locked="1"/>
    </xf>
    <xf applyProtection="1" numFmtId="0" fontId="2" fillId="0" borderId="30" xfId="0" applyFont="1" applyBorder="1" applyAlignment="1">
      <alignment horizontal="right" vertical="center"/>
      <protection locked="1"/>
    </xf>
    <xf applyProtection="1" numFmtId="0" fontId="3" fillId="0" borderId="30" xfId="1" applyFont="1" applyBorder="1" applyAlignment="1">
      <alignment horizontal="right" vertical="center"/>
      <protection locked="1"/>
    </xf>
    <xf applyProtection="1" numFmtId="0" fontId="3" fillId="0" borderId="2" xfId="0" applyFont="1" applyBorder="1" applyAlignment="1">
      <alignment vertical="top" wrapText="1"/>
      <protection locked="1"/>
    </xf>
    <xf applyProtection="1" numFmtId="0" fontId="3" fillId="0" borderId="4" xfId="0" applyFont="1" applyBorder="1" applyAlignment="1">
      <alignment vertical="top" wrapText="1"/>
      <protection locked="1"/>
    </xf>
    <xf applyProtection="1" numFmtId="0" fontId="3" fillId="0" borderId="3" xfId="0" applyFont="1" applyBorder="1" applyAlignment="1">
      <alignment vertical="top" wrapText="1"/>
      <protection locked="1"/>
    </xf>
    <xf applyProtection="1" numFmtId="0" fontId="3" fillId="0" borderId="1" xfId="0" applyFont="1" applyBorder="1" applyAlignment="1">
      <alignment horizontal="center" vertical="center" wrapText="1"/>
      <protection locked="1"/>
    </xf>
    <xf applyProtection="1" numFmtId="0" fontId="3" fillId="0" borderId="2" xfId="0" applyFont="1" applyBorder="1" applyAlignment="1">
      <alignment vertical="center" wrapText="1"/>
      <protection locked="1"/>
    </xf>
    <xf applyProtection="1" numFmtId="0" fontId="3" fillId="0" borderId="4" xfId="0" applyFont="1" applyBorder="1" applyAlignment="1">
      <alignment vertical="center" wrapText="1"/>
      <protection locked="1"/>
    </xf>
    <xf applyProtection="1" numFmtId="0" fontId="3" fillId="0" borderId="3" xfId="0" applyFont="1" applyBorder="1" applyAlignment="1">
      <alignment vertical="center" wrapText="1"/>
      <protection locked="1"/>
    </xf>
    <xf applyProtection="1" numFmtId="0" fontId="5" fillId="0" borderId="2" xfId="0" applyFont="1" applyBorder="1" applyAlignment="1">
      <alignment horizontal="center" vertical="center" wrapText="1"/>
      <protection locked="1"/>
    </xf>
    <xf applyProtection="1" numFmtId="0" fontId="5" fillId="0" borderId="4" xfId="0" applyFont="1" applyBorder="1" applyAlignment="1">
      <alignment horizontal="center" vertical="center" wrapText="1"/>
      <protection locked="1"/>
    </xf>
    <xf applyProtection="1" numFmtId="0" fontId="5" fillId="0" borderId="3" xfId="0" applyFont="1" applyBorder="1" applyAlignment="1">
      <alignment horizontal="center" vertical="center" wrapText="1"/>
      <protection locked="1"/>
    </xf>
    <xf applyProtection="1" numFmtId="0" fontId="5" fillId="0" borderId="1" xfId="0" applyFont="1" applyBorder="1" applyAlignment="1">
      <alignment horizontal="center" vertical="center" wrapText="1"/>
      <protection locked="1"/>
    </xf>
    <xf applyProtection="1" numFmtId="0" fontId="3" fillId="0" borderId="7" xfId="0" applyFont="1" applyBorder="1" applyAlignment="1">
      <alignment horizontal="left" vertical="top" wrapText="1"/>
      <protection locked="1"/>
    </xf>
    <xf applyProtection="1" numFmtId="0" fontId="3" fillId="0" borderId="6" xfId="0" applyFont="1" applyBorder="1" applyAlignment="1">
      <alignment horizontal="left" vertical="top" wrapText="1"/>
      <protection locked="1"/>
    </xf>
    <xf applyProtection="1" numFmtId="0" fontId="3" fillId="0" borderId="5" xfId="0" applyFont="1" applyBorder="1" applyAlignment="1">
      <alignment horizontal="left" vertical="top" wrapText="1"/>
      <protection locked="1"/>
    </xf>
    <xf applyProtection="1" numFmtId="0" fontId="3" fillId="0" borderId="7" xfId="0" applyFont="1" applyBorder="1" applyAlignment="1">
      <alignment horizontal="center" vertical="top" wrapText="1"/>
      <protection locked="1"/>
    </xf>
    <xf applyProtection="1" numFmtId="0" fontId="3" fillId="0" borderId="6" xfId="0" applyFont="1" applyBorder="1" applyAlignment="1">
      <alignment horizontal="center" vertical="top" wrapText="1"/>
      <protection locked="1"/>
    </xf>
    <xf applyProtection="1" numFmtId="0" fontId="3" fillId="0" borderId="5" xfId="0" applyFont="1" applyBorder="1" applyAlignment="1">
      <alignment horizontal="center" vertical="top" wrapText="1"/>
      <protection locked="1"/>
    </xf>
    <xf applyProtection="1" numFmtId="0" fontId="3" fillId="0" borderId="1" xfId="0" applyFont="1" applyBorder="1" applyAlignment="1">
      <alignment horizontal="left" vertical="top" wrapText="1"/>
      <protection locked="1"/>
    </xf>
    <xf applyProtection="1" numFmtId="0" fontId="3" fillId="0" borderId="2" xfId="0" applyFont="1" applyBorder="1" applyAlignment="1">
      <alignment horizontal="left" vertical="top" wrapText="1"/>
      <protection locked="1"/>
    </xf>
    <xf applyProtection="1" numFmtId="0" fontId="3" fillId="0" borderId="18" xfId="0" applyFont="1" applyBorder="1" applyAlignment="1">
      <alignment horizontal="left" vertical="top" wrapText="1"/>
      <protection locked="1"/>
    </xf>
    <xf applyProtection="1" numFmtId="0" fontId="3" fillId="0" borderId="14" xfId="0" applyFont="1" applyBorder="1" applyAlignment="1">
      <alignment horizontal="left" vertical="top" wrapText="1"/>
      <protection locked="1"/>
    </xf>
    <xf applyProtection="1" numFmtId="0" fontId="3" fillId="0" borderId="12" xfId="0" applyFont="1" applyBorder="1" applyAlignment="1">
      <alignment horizontal="left" vertical="top" wrapText="1"/>
      <protection locked="1"/>
    </xf>
    <xf applyProtection="1" numFmtId="0" fontId="3" fillId="0" borderId="17" xfId="0" applyFont="1" applyBorder="1" applyAlignment="1">
      <alignment horizontal="center" vertical="top" wrapText="1"/>
      <protection locked="1"/>
    </xf>
    <xf applyProtection="1" numFmtId="0" fontId="3" fillId="0" borderId="11" xfId="0" applyFont="1" applyBorder="1" applyAlignment="1">
      <alignment horizontal="center" vertical="top" wrapText="1"/>
      <protection locked="1"/>
    </xf>
    <xf applyProtection="1" numFmtId="0" fontId="3" fillId="0" borderId="5" xfId="0" applyFont="1" applyBorder="1" applyAlignment="1">
      <alignment horizontal="center" vertical="center" wrapText="1"/>
      <protection locked="1"/>
    </xf>
    <xf applyProtection="1" numFmtId="0" fontId="22" fillId="0" borderId="0" xfId="0" applyFont="1" applyAlignment="1">
      <alignment horizontal="center"/>
      <protection locked="1"/>
    </xf>
    <xf applyProtection="1" numFmtId="0" fontId="23" fillId="0" borderId="0" xfId="0" applyFont="1" applyAlignment="1">
      <alignment horizontal="center"/>
      <protection locked="1"/>
    </xf>
    <xf applyProtection="1" numFmtId="0" fontId="9" fillId="0" borderId="0" xfId="0" applyFont="1" applyAlignment="1">
      <alignment horizontal="center" vertical="center"/>
      <protection locked="1"/>
    </xf>
    <xf applyProtection="1" numFmtId="0" fontId="7" fillId="0" borderId="24" xfId="0" applyFont="1" applyBorder="1" applyAlignment="1">
      <alignment horizontal="center" vertical="center"/>
      <protection locked="1"/>
    </xf>
    <xf applyProtection="1" numFmtId="0" fontId="7" fillId="0" borderId="22" xfId="0" applyFont="1" applyBorder="1" applyAlignment="1">
      <alignment horizontal="center" vertical="center"/>
      <protection locked="1"/>
    </xf>
    <xf applyProtection="1" numFmtId="0" fontId="7" fillId="0" borderId="23" xfId="0" applyFont="1" applyBorder="1" applyAlignment="1">
      <alignment horizontal="center" vertical="center"/>
      <protection locked="1"/>
    </xf>
    <xf applyProtection="1" numFmtId="0" fontId="3" fillId="0" borderId="21" xfId="0" applyFont="1" applyBorder="1" applyAlignment="1">
      <alignment horizontal="center" vertical="top" wrapText="1"/>
      <protection locked="1"/>
    </xf>
    <xf applyProtection="1" numFmtId="0" fontId="3" fillId="0" borderId="20" xfId="0" applyFont="1" applyBorder="1" applyAlignment="1">
      <alignment horizontal="center" vertical="top" wrapText="1"/>
      <protection locked="1"/>
    </xf>
    <xf applyProtection="1" numFmtId="0" fontId="3" fillId="0" borderId="19" xfId="0" applyFont="1" applyBorder="1" applyAlignment="1">
      <alignment horizontal="center" vertical="top" wrapText="1"/>
      <protection locked="1"/>
    </xf>
    <xf applyProtection="1" numFmtId="0" fontId="3" fillId="0" borderId="1" xfId="6" applyFont="1" applyBorder="1" applyAlignment="1">
      <alignment horizontal="left" vertical="center"/>
      <protection locked="1"/>
    </xf>
    <xf applyProtection="1" numFmtId="0" fontId="3" fillId="0" borderId="1" xfId="6" applyFont="1" applyBorder="1" applyAlignment="1">
      <alignment horizontal="center" vertical="top" wrapText="1"/>
      <protection locked="1"/>
    </xf>
    <xf applyProtection="1" numFmtId="0" fontId="16" fillId="0" borderId="0" xfId="6" applyFont="1" applyAlignment="1">
      <alignment horizontal="center" vertical="top" wrapText="1"/>
      <protection locked="1"/>
    </xf>
    <xf applyProtection="1" numFmtId="0" fontId="3" fillId="0" borderId="0" xfId="6" applyFont="1" applyAlignment="1">
      <alignment horizontal="center" vertical="top" wrapText="1"/>
      <protection locked="1"/>
    </xf>
    <xf applyProtection="1" numFmtId="0" fontId="5" fillId="0" borderId="1" xfId="6" applyFont="1" applyBorder="1" applyAlignment="1">
      <alignment horizontal="center" vertical="center"/>
      <protection locked="1"/>
    </xf>
    <xf applyProtection="1" numFmtId="0" fontId="3" fillId="0" borderId="1" xfId="7" applyFont="1" applyBorder="1" applyAlignment="1">
      <alignment horizontal="left" vertical="top" wrapText="1"/>
      <protection locked="1"/>
    </xf>
    <xf applyProtection="1" numFmtId="0" fontId="3" fillId="0" borderId="1" xfId="7" applyFont="1" applyBorder="1" applyAlignment="1">
      <alignment horizontal="center" vertical="top" wrapText="1"/>
      <protection locked="1"/>
    </xf>
    <xf applyProtection="1" numFmtId="9" fontId="3" fillId="0" borderId="1" xfId="10" applyFont="1" applyBorder="1" applyAlignment="1">
      <alignment horizontal="left" vertical="center"/>
      <protection locked="1"/>
    </xf>
    <xf applyProtection="1" numFmtId="0" fontId="3" fillId="0" borderId="1" xfId="6" applyFont="1" applyBorder="1" applyAlignment="1">
      <alignment horizontal="center" vertical="center" wrapText="1"/>
      <protection locked="1"/>
    </xf>
    <xf applyProtection="1" numFmtId="9" fontId="3" fillId="0" borderId="1" xfId="10" applyFont="1" applyBorder="1" applyAlignment="1">
      <alignment horizontal="left" vertical="top" wrapText="1"/>
      <protection locked="1"/>
    </xf>
    <xf applyProtection="1" numFmtId="9" fontId="3" fillId="0" borderId="1" xfId="10" applyFont="1" applyBorder="1" applyAlignment="1">
      <alignment horizontal="center" vertical="top"/>
      <protection locked="1"/>
    </xf>
    <xf applyProtection="1" numFmtId="9" fontId="3" fillId="0" borderId="2" xfId="10" applyFont="1" applyBorder="1" applyAlignment="1">
      <alignment horizontal="left" vertical="center"/>
      <protection locked="1"/>
    </xf>
    <xf applyProtection="1" numFmtId="9" fontId="3" fillId="0" borderId="3" xfId="10" applyFont="1" applyBorder="1" applyAlignment="1">
      <alignment horizontal="left" vertical="center"/>
      <protection locked="1"/>
    </xf>
    <xf applyProtection="1" numFmtId="0" fontId="3" fillId="0" borderId="2" xfId="6" applyFont="1" applyBorder="1" applyAlignment="1">
      <alignment horizontal="center" vertical="top" wrapText="1"/>
      <protection locked="1"/>
    </xf>
    <xf applyProtection="1" numFmtId="0" fontId="3" fillId="0" borderId="4" xfId="6" applyFont="1" applyBorder="1" applyAlignment="1">
      <alignment horizontal="center" vertical="top" wrapText="1"/>
      <protection locked="1"/>
    </xf>
    <xf applyProtection="1" numFmtId="0" fontId="3" fillId="0" borderId="3" xfId="6" applyFont="1" applyBorder="1" applyAlignment="1">
      <alignment horizontal="center" vertical="top" wrapText="1"/>
      <protection locked="1"/>
    </xf>
    <xf applyProtection="1" numFmtId="0" fontId="5" fillId="0" borderId="21" xfId="0" applyFont="1" applyBorder="1" applyAlignment="1">
      <alignment horizontal="center" vertical="top" wrapText="1"/>
      <protection locked="1"/>
    </xf>
    <xf applyProtection="1" numFmtId="0" fontId="5" fillId="0" borderId="20" xfId="0" applyFont="1" applyBorder="1" applyAlignment="1">
      <alignment horizontal="center" vertical="top" wrapText="1"/>
      <protection locked="1"/>
    </xf>
    <xf applyProtection="1" numFmtId="0" fontId="5" fillId="0" borderId="19" xfId="0" applyFont="1" applyBorder="1" applyAlignment="1">
      <alignment horizontal="center" vertical="top" wrapText="1"/>
      <protection locked="1"/>
    </xf>
    <xf applyProtection="1" numFmtId="0" fontId="3" fillId="0" borderId="8" xfId="0" applyFont="1" applyBorder="1" applyAlignment="1">
      <alignment vertical="top" wrapText="1"/>
      <protection locked="1"/>
    </xf>
    <xf applyProtection="1" numFmtId="0" fontId="3" fillId="0" borderId="28" xfId="0" applyFont="1" applyBorder="1" applyAlignment="1">
      <alignment vertical="top" wrapText="1"/>
      <protection locked="1"/>
    </xf>
    <xf applyProtection="1" numFmtId="0" fontId="3" fillId="0" borderId="27" xfId="0" applyFont="1" applyBorder="1" applyAlignment="1">
      <alignment vertical="top" wrapText="1"/>
      <protection locked="1"/>
    </xf>
    <xf applyProtection="1" numFmtId="0" fontId="3" fillId="0" borderId="2" xfId="0" applyFont="1" applyBorder="1" applyAlignment="1">
      <alignment horizontal="center" vertical="top" wrapText="1"/>
      <protection locked="1"/>
    </xf>
    <xf applyProtection="1" numFmtId="0" fontId="3" fillId="0" borderId="4" xfId="0" applyFont="1" applyBorder="1" applyAlignment="1">
      <alignment horizontal="center" vertical="top" wrapText="1"/>
      <protection locked="1"/>
    </xf>
    <xf applyProtection="1" numFmtId="0" fontId="3" fillId="0" borderId="3" xfId="0" applyFont="1" applyBorder="1" applyAlignment="1">
      <alignment horizontal="center" vertical="top" wrapText="1"/>
      <protection locked="1"/>
    </xf>
    <xf applyProtection="1" numFmtId="0" fontId="5" fillId="0" borderId="1" xfId="6" applyFont="1" applyBorder="1" applyAlignment="1">
      <alignment horizontal="center" vertical="center"/>
      <protection locked="0"/>
    </xf>
    <xf applyProtection="1" numFmtId="3" fontId="5" fillId="0" borderId="1" xfId="6" applyNumberFormat="1" applyFont="1" applyBorder="1" applyAlignment="1">
      <alignment horizontal="center" vertical="center"/>
      <protection locked="0"/>
    </xf>
    <xf applyProtection="1" numFmtId="9" fontId="3" fillId="0" borderId="1" xfId="8" applyFont="1" applyBorder="1" applyAlignment="1">
      <alignment horizontal="center" vertical="center"/>
      <protection locked="0"/>
    </xf>
    <xf applyProtection="1" numFmtId="0" fontId="5" fillId="0" borderId="1" xfId="1" applyFont="1" applyBorder="1" applyAlignment="1">
      <alignment horizontal="center" vertical="center"/>
      <protection locked="0"/>
    </xf>
    <xf applyProtection="1" numFmtId="0" fontId="3" fillId="0" borderId="0" xfId="1" applyFont="1" applyAlignment="1">
      <alignment horizontal="left" vertical="center"/>
      <protection locked="0"/>
    </xf>
    <xf applyProtection="1" numFmtId="3" fontId="5" fillId="0" borderId="1" xfId="1" applyNumberFormat="1" applyFont="1" applyBorder="1" applyAlignment="1">
      <alignment horizontal="center" vertical="center"/>
      <protection locked="0"/>
    </xf>
    <xf applyProtection="1" numFmtId="9" fontId="5" fillId="0" borderId="1" xfId="2" applyFont="1" applyFill="1" applyBorder="1" applyAlignment="1">
      <alignment horizontal="center" vertical="center"/>
      <protection locked="0"/>
    </xf>
    <xf applyProtection="1" numFmtId="0" fontId="3" fillId="0" borderId="0" xfId="1" applyFont="1" applyAlignment="1">
      <alignment horizontal="left" vertical="top"/>
      <protection locked="0"/>
    </xf>
  </cellXfs>
  <cellStyles count="15">
    <cellStyle name="Įprastas 2" xfId="1" xr:uid="{68DB2A7C-FBC3-403B-93A6-62D5A7B796E7}"/>
    <cellStyle name="Normal" xfId="0" builtinId="0"/>
    <cellStyle name="Normal 2" xfId="3" xr:uid="{B011A7AE-0942-4077-AEBE-5475F82D6E16}"/>
    <cellStyle name="Normal 2 2" xfId="5" xr:uid="{87D1736A-FE5F-47C5-B1F3-F941F3424679}"/>
    <cellStyle name="Normal 2 2 2" xfId="13" xr:uid="{77C88CB7-F572-4B12-9FB2-7B2976CAB74F}"/>
    <cellStyle name="Normal 2 3" xfId="6" xr:uid="{CB408CCA-EA19-4737-97EE-D00DB2239912}"/>
    <cellStyle name="Normal 3" xfId="7" xr:uid="{8E9B9D69-5438-4C15-9AB1-ED8C006F0C91}"/>
    <cellStyle name="Normal 4" xfId="11" xr:uid="{07CCB714-F43C-455E-8BFD-75951CA747BB}"/>
    <cellStyle name="Normal 5" xfId="14" xr:uid="{9CAF81A1-B356-43A9-9ED0-B0413890CE9F}"/>
    <cellStyle name="Normal_EN442" xfId="9" xr:uid="{BF8D4424-2DEB-40AE-8B6E-64239E22783C}"/>
    <cellStyle name="Percent 2" xfId="4" xr:uid="{272F19F4-2C4B-4BEC-9C43-EB32C72CB94E}"/>
    <cellStyle name="Percent 3" xfId="10" xr:uid="{EB635AE7-EE04-49D1-A55F-82B856343EA6}"/>
    <cellStyle name="Percent 4" xfId="8" xr:uid="{BE393FB9-8E03-4A49-90FC-EF175067ADD1}"/>
    <cellStyle name="Percent 4 2" xfId="12" xr:uid="{C05A0D9E-1DF6-4866-A2F2-92A3698F6FC6}"/>
    <cellStyle name="Procentai 2" xfId="2" xr:uid="{9D2271AE-3732-4FE8-906C-C377EB281707}"/>
  </cellStyles>
  <dxfs count="12">
    <dxf>
      <font>
        <b/>
        <i val="0"/>
        <color theme="0"/>
      </font>
      <fill>
        <patternFill>
          <bgColor rgb="FF4D93D9"/>
        </patternFill>
      </fill>
    </dxf>
    <dxf>
      <font>
        <b/>
        <i val="0"/>
        <strike val="0"/>
        <color theme="0"/>
      </font>
      <fill>
        <patternFill>
          <bgColor rgb="FFFF6969"/>
        </patternFill>
      </fill>
    </dxf>
    <dxf>
      <font>
        <b/>
        <i val="0"/>
        <color theme="0"/>
      </font>
      <fill>
        <patternFill>
          <bgColor rgb="FF4D93D9"/>
        </patternFill>
      </fill>
    </dxf>
    <dxf>
      <font>
        <b/>
        <i val="0"/>
        <strike val="0"/>
        <color theme="0"/>
      </font>
      <fill>
        <patternFill>
          <bgColor rgb="FFFF6969"/>
        </patternFill>
      </fill>
    </dxf>
    <dxf>
      <font>
        <b/>
        <i val="0"/>
        <color theme="0"/>
      </font>
      <fill>
        <patternFill>
          <bgColor rgb="FF4D93D9"/>
        </patternFill>
      </fill>
    </dxf>
    <dxf>
      <font>
        <b/>
        <i val="0"/>
        <strike val="0"/>
        <color theme="0"/>
      </font>
      <fill>
        <patternFill>
          <bgColor rgb="FFFF6969"/>
        </patternFill>
      </fill>
    </dxf>
    <dxf>
      <font>
        <b/>
        <i val="0"/>
        <color theme="0"/>
      </font>
      <fill>
        <patternFill>
          <bgColor rgb="FF4D93D9"/>
        </patternFill>
      </fill>
    </dxf>
    <dxf>
      <font>
        <b/>
        <i val="0"/>
        <strike val="0"/>
        <color theme="0"/>
      </font>
      <fill>
        <patternFill>
          <bgColor rgb="FFFF6969"/>
        </patternFill>
      </fill>
    </dxf>
    <dxf>
      <font>
        <b/>
        <i val="0"/>
        <color theme="0"/>
      </font>
      <fill>
        <patternFill>
          <bgColor rgb="FF4D93D9"/>
        </patternFill>
      </fill>
    </dxf>
    <dxf>
      <font>
        <b/>
        <i val="0"/>
        <strike val="0"/>
        <color theme="0"/>
      </font>
      <fill>
        <patternFill>
          <bgColor rgb="FFFF6969"/>
        </patternFill>
      </fill>
    </dxf>
    <dxf>
      <font>
        <b/>
        <i val="0"/>
        <color theme="0"/>
      </font>
      <fill>
        <patternFill>
          <bgColor rgb="FF4D93D9"/>
        </patternFill>
      </fill>
    </dxf>
    <dxf>
      <font>
        <b/>
        <i val="0"/>
        <strike val="0"/>
        <color theme="0"/>
      </font>
      <fill>
        <patternFill>
          <bgColor rgb="FFFF696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55058</xdr:colOff>
      <xdr:row>18</xdr:row>
      <xdr:rowOff>17365</xdr:rowOff>
    </xdr:from>
    <xdr:to>
      <xdr:col>1</xdr:col>
      <xdr:colOff>1131704</xdr:colOff>
      <xdr:row>19</xdr:row>
      <xdr:rowOff>219881</xdr:rowOff>
    </xdr:to>
    <xdr:pic>
      <xdr:nvPicPr>
        <xdr:cNvPr id="2" name="Picture 1" descr="G:\Desktop\EN 16430.jpg">
          <a:extLst>
            <a:ext uri="{FF2B5EF4-FFF2-40B4-BE49-F238E27FC236}">
              <a16:creationId xmlns:a16="http://schemas.microsoft.com/office/drawing/2014/main" id="{3CFB9F85-B166-4C28-8771-1F69909D0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698" y="4109305"/>
          <a:ext cx="1076646" cy="42349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10473</xdr:colOff>
      <xdr:row>3</xdr:row>
      <xdr:rowOff>188289</xdr:rowOff>
    </xdr:from>
    <xdr:to>
      <xdr:col>3</xdr:col>
      <xdr:colOff>8253</xdr:colOff>
      <xdr:row>9</xdr:row>
      <xdr:rowOff>137709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51A9A30-5157-4A0F-9850-A67C6475A0DD}"/>
            </a:ext>
          </a:extLst>
        </xdr:cNvPr>
        <xdr:cNvPicPr>
          <a:picLocks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36" t="7352" r="4991" b="11909"/>
        <a:stretch/>
      </xdr:blipFill>
      <xdr:spPr bwMode="auto">
        <a:xfrm>
          <a:off x="559113" y="851229"/>
          <a:ext cx="2520000" cy="138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8964</xdr:colOff>
      <xdr:row>1</xdr:row>
      <xdr:rowOff>43264</xdr:rowOff>
    </xdr:from>
    <xdr:to>
      <xdr:col>6</xdr:col>
      <xdr:colOff>332314</xdr:colOff>
      <xdr:row>2</xdr:row>
      <xdr:rowOff>169588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820FC29-A1DE-467A-A15F-1753B9B8D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9824" y="264244"/>
          <a:ext cx="2556010" cy="347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35345</xdr:colOff>
      <xdr:row>1</xdr:row>
      <xdr:rowOff>23132</xdr:rowOff>
    </xdr:from>
    <xdr:ext cx="3143284" cy="2273753"/>
    <xdr:pic>
      <xdr:nvPicPr>
        <xdr:cNvPr id="2" name="Picture 1">
          <a:extLst>
            <a:ext uri="{FF2B5EF4-FFF2-40B4-BE49-F238E27FC236}">
              <a16:creationId xmlns:a16="http://schemas.microsoft.com/office/drawing/2014/main" id="{BBF30925-FD6D-4052-AFEA-40A2CCB15F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5459" y="240846"/>
          <a:ext cx="3143284" cy="2273753"/>
        </a:xfrm>
        <a:prstGeom prst="rect">
          <a:avLst/>
        </a:prstGeom>
      </xdr:spPr>
    </xdr:pic>
    <xdr:clientData/>
  </xdr:oneCellAnchor>
  <xdr:oneCellAnchor>
    <xdr:from>
      <xdr:col>6</xdr:col>
      <xdr:colOff>796789</xdr:colOff>
      <xdr:row>1</xdr:row>
      <xdr:rowOff>119903</xdr:rowOff>
    </xdr:from>
    <xdr:ext cx="3240000" cy="439492"/>
    <xdr:pic>
      <xdr:nvPicPr>
        <xdr:cNvPr id="3" name="Picture 2">
          <a:extLst>
            <a:ext uri="{FF2B5EF4-FFF2-40B4-BE49-F238E27FC236}">
              <a16:creationId xmlns:a16="http://schemas.microsoft.com/office/drawing/2014/main" id="{905B2C26-D9D1-4363-9EF8-6E27C05AB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1903" y="337617"/>
          <a:ext cx="3240000" cy="439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36392</xdr:colOff>
      <xdr:row>1</xdr:row>
      <xdr:rowOff>28959</xdr:rowOff>
    </xdr:from>
    <xdr:ext cx="3327293" cy="2322356"/>
    <xdr:pic>
      <xdr:nvPicPr>
        <xdr:cNvPr id="2" name="Picture 1">
          <a:extLst>
            <a:ext uri="{FF2B5EF4-FFF2-40B4-BE49-F238E27FC236}">
              <a16:creationId xmlns:a16="http://schemas.microsoft.com/office/drawing/2014/main" id="{7095A1DD-2FB8-46D0-AB92-BF88EFB565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506" y="246673"/>
          <a:ext cx="3327293" cy="2322356"/>
        </a:xfrm>
        <a:prstGeom prst="rect">
          <a:avLst/>
        </a:prstGeom>
      </xdr:spPr>
    </xdr:pic>
    <xdr:clientData/>
  </xdr:oneCellAnchor>
  <xdr:oneCellAnchor>
    <xdr:from>
      <xdr:col>6</xdr:col>
      <xdr:colOff>804513</xdr:colOff>
      <xdr:row>1</xdr:row>
      <xdr:rowOff>122370</xdr:rowOff>
    </xdr:from>
    <xdr:ext cx="3240000" cy="439200"/>
    <xdr:pic>
      <xdr:nvPicPr>
        <xdr:cNvPr id="3" name="Picture 2">
          <a:extLst>
            <a:ext uri="{FF2B5EF4-FFF2-40B4-BE49-F238E27FC236}">
              <a16:creationId xmlns:a16="http://schemas.microsoft.com/office/drawing/2014/main" id="{ECD99C9C-F397-401B-AD3F-46EE646AD6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627" y="340084"/>
          <a:ext cx="3240000" cy="43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35345</xdr:colOff>
      <xdr:row>1</xdr:row>
      <xdr:rowOff>23133</xdr:rowOff>
    </xdr:from>
    <xdr:ext cx="3056198" cy="2295524"/>
    <xdr:pic>
      <xdr:nvPicPr>
        <xdr:cNvPr id="2" name="Picture 1">
          <a:extLst>
            <a:ext uri="{FF2B5EF4-FFF2-40B4-BE49-F238E27FC236}">
              <a16:creationId xmlns:a16="http://schemas.microsoft.com/office/drawing/2014/main" id="{B0CBBE43-E7E2-4C7F-B06D-BD82D87690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5459" y="240847"/>
          <a:ext cx="3056198" cy="2295524"/>
        </a:xfrm>
        <a:prstGeom prst="rect">
          <a:avLst/>
        </a:prstGeom>
      </xdr:spPr>
    </xdr:pic>
    <xdr:clientData/>
  </xdr:oneCellAnchor>
  <xdr:oneCellAnchor>
    <xdr:from>
      <xdr:col>6</xdr:col>
      <xdr:colOff>785903</xdr:colOff>
      <xdr:row>1</xdr:row>
      <xdr:rowOff>119903</xdr:rowOff>
    </xdr:from>
    <xdr:ext cx="3240000" cy="439492"/>
    <xdr:pic>
      <xdr:nvPicPr>
        <xdr:cNvPr id="3" name="Picture 2">
          <a:extLst>
            <a:ext uri="{FF2B5EF4-FFF2-40B4-BE49-F238E27FC236}">
              <a16:creationId xmlns:a16="http://schemas.microsoft.com/office/drawing/2014/main" id="{014F5EBA-8A78-4389-9769-5D9E0C13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1017" y="337617"/>
          <a:ext cx="3240000" cy="439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36392</xdr:colOff>
      <xdr:row>1</xdr:row>
      <xdr:rowOff>28959</xdr:rowOff>
    </xdr:from>
    <xdr:ext cx="3098693" cy="2311470"/>
    <xdr:pic>
      <xdr:nvPicPr>
        <xdr:cNvPr id="2" name="Picture 1">
          <a:extLst>
            <a:ext uri="{FF2B5EF4-FFF2-40B4-BE49-F238E27FC236}">
              <a16:creationId xmlns:a16="http://schemas.microsoft.com/office/drawing/2014/main" id="{72DA75DC-731F-4994-A111-F0BED2943B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506" y="246673"/>
          <a:ext cx="3098693" cy="2311470"/>
        </a:xfrm>
        <a:prstGeom prst="rect">
          <a:avLst/>
        </a:prstGeom>
      </xdr:spPr>
    </xdr:pic>
    <xdr:clientData/>
  </xdr:oneCellAnchor>
  <xdr:oneCellAnchor>
    <xdr:from>
      <xdr:col>6</xdr:col>
      <xdr:colOff>823560</xdr:colOff>
      <xdr:row>1</xdr:row>
      <xdr:rowOff>141420</xdr:rowOff>
    </xdr:from>
    <xdr:ext cx="3240000" cy="439200"/>
    <xdr:pic>
      <xdr:nvPicPr>
        <xdr:cNvPr id="3" name="Picture 2">
          <a:extLst>
            <a:ext uri="{FF2B5EF4-FFF2-40B4-BE49-F238E27FC236}">
              <a16:creationId xmlns:a16="http://schemas.microsoft.com/office/drawing/2014/main" id="{364D57B5-B8A3-463A-8212-B53A126462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8674" y="359134"/>
          <a:ext cx="3240000" cy="43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E91A7-7F42-405A-96F1-B7F5303C674B}">
  <dimension ref="B1:W139"/>
  <sheetViews>
    <sheetView showGridLines="0" tabSelected="1" zoomScale="70" zoomScaleNormal="70" zoomScaleSheetLayoutView="85" workbookViewId="0">
      <selection activeCell="M3" sqref="M3"/>
    </sheetView>
  </sheetViews>
  <sheetFormatPr defaultColWidth="8.77734375" defaultRowHeight="17.399999999999999" x14ac:dyDescent="0.25"/>
  <cols>
    <col min="1" max="1" width="5.44140625" style="63" customWidth="1"/>
    <col min="2" max="2" width="32.77734375" style="63" bestFit="1" customWidth="1"/>
    <col min="3" max="3" width="7.109375" style="64" bestFit="1" customWidth="1"/>
    <col min="4" max="4" width="9.109375" style="64" customWidth="1"/>
    <col min="5" max="8" width="17.109375" style="65" customWidth="1"/>
    <col min="9" max="13" width="18.109375" style="65" customWidth="1"/>
    <col min="14" max="15" width="10.109375" style="2" customWidth="1"/>
    <col min="16" max="17" width="10.109375" style="61" customWidth="1"/>
    <col min="18" max="18" width="6.6640625" style="62" bestFit="1" customWidth="1"/>
    <col min="19" max="19" width="9.109375" style="61" hidden="1" customWidth="1"/>
    <col min="20" max="20" width="8.77734375" style="61" hidden="1" customWidth="1"/>
    <col min="21" max="21" width="24.77734375" style="61" hidden="1" customWidth="1"/>
    <col min="22" max="22" width="13.33203125" style="61" hidden="1" customWidth="1"/>
    <col min="23" max="26" width="0" style="63" hidden="1" customWidth="1"/>
    <col min="27" max="16384" width="8.77734375" style="63"/>
  </cols>
  <sheetData>
    <row r="1" spans="2:23" ht="17.399999999999999" customHeight="1" x14ac:dyDescent="0.25">
      <c r="B1" s="59"/>
      <c r="C1" s="59"/>
      <c r="D1" s="59"/>
      <c r="E1" s="59"/>
      <c r="F1" s="60"/>
      <c r="G1" s="60"/>
      <c r="H1" s="60"/>
      <c r="I1" s="60"/>
      <c r="J1" s="60"/>
      <c r="K1" s="60"/>
      <c r="L1" s="60"/>
      <c r="M1" s="60"/>
    </row>
    <row r="2" spans="2:23" ht="17.399999999999999" customHeight="1" x14ac:dyDescent="0.25">
      <c r="E2" s="64"/>
      <c r="U2" s="62" t="s">
        <v>52</v>
      </c>
      <c r="V2" s="66">
        <f>M3-M4</f>
      </c>
    </row>
    <row r="3" spans="2:23" ht="17.399999999999999" customHeight="1" x14ac:dyDescent="0.25">
      <c r="E3" s="64"/>
      <c r="K3" s="68"/>
      <c r="L3" s="68" t="s">
        <v>228</v>
      </c>
      <c r="M3" s="212">
        <v>7</v>
      </c>
      <c r="U3" s="62" t="s">
        <v>51</v>
      </c>
      <c r="V3" s="66">
        <f>IF((M5-(M4+M3)/2)&lt;0, 0-(M5-(M4+M3)/2),(M5-(M4+M3)/2))</f>
      </c>
    </row>
    <row r="4" spans="2:23" ht="17.399999999999999" customHeight="1" x14ac:dyDescent="0.25">
      <c r="E4" s="64"/>
      <c r="K4" s="68"/>
      <c r="L4" s="68" t="s">
        <v>229</v>
      </c>
      <c r="M4" s="212">
        <v>12</v>
      </c>
      <c r="T4" s="69"/>
      <c r="V4" s="70">
        <f>IF(M8*(1-$M$10)=0,0.00001,M8*(1-$M$10))</f>
      </c>
    </row>
    <row r="5" spans="2:23" ht="17.399999999999999" customHeight="1" x14ac:dyDescent="0.25">
      <c r="C5" s="71"/>
      <c r="D5" s="71"/>
      <c r="E5" s="71"/>
      <c r="F5" s="72"/>
      <c r="K5" s="68"/>
      <c r="L5" s="68" t="s">
        <v>230</v>
      </c>
      <c r="M5" s="212">
        <v>27</v>
      </c>
      <c r="N5" s="67"/>
      <c r="V5" s="70">
        <f>IF(M8*(1+$M$9)=0,0.00001,M8*(1+$M$9))</f>
      </c>
    </row>
    <row r="6" spans="2:23" ht="17.399999999999999" customHeight="1" x14ac:dyDescent="0.25">
      <c r="E6" s="64"/>
      <c r="G6" s="175" t="s">
        <v>227</v>
      </c>
      <c r="H6" s="175"/>
      <c r="I6" s="175"/>
      <c r="J6" s="175"/>
      <c r="L6" s="147" t="s">
        <v>226</v>
      </c>
      <c r="M6" s="212">
        <v>12</v>
      </c>
      <c r="V6">
        <f>(MATCH($M$6,{12,30,50},0)-1)*15</f>
      </c>
    </row>
    <row r="7" spans="2:23" ht="17.399999999999999" customHeight="1" x14ac:dyDescent="0.25">
      <c r="E7" s="64"/>
      <c r="G7" s="175"/>
      <c r="H7" s="175"/>
      <c r="I7" s="175"/>
      <c r="J7" s="175"/>
      <c r="L7" s="68" t="inlineStr">
        <is>
          <t>Room relative humidity, %</t>
        </is>
      </c>
      <c r="M7" s="212">
        <v>47</v>
      </c>
      <c r="U7" t="inlineStr">
        <is>
          <t>dx latent</t>
        </is>
      </c>
      <c r="V7">
        <f>MAX(0,0.622*($M$7/100*0.61078*EXP(17.27*$M$5/($M$5+237.3)))/(101.325-$M$7/100*0.61078*EXP(17.27*$M$5/($M$5+237.3)))-0.622*0.61078*EXP(17.27*(($M$3+$M$4)/2+3.0)/((($M$3+$M$4)/2+3.0)+237.3))/(101.325-0.61078*EXP(17.27*(($M$3+$M$4)/2+3.0)/((($M$3+$M$4)/2+3.0)+237.3))))</f>
      </c>
    </row>
    <row r="8" spans="2:23" ht="17.399999999999999" customHeight="1" x14ac:dyDescent="0.25">
      <c r="C8" s="73"/>
      <c r="D8" s="73"/>
      <c r="E8" s="73"/>
      <c r="F8" s="74"/>
      <c r="G8" s="176"/>
      <c r="H8" s="176"/>
      <c r="I8" s="176"/>
      <c r="J8" s="176"/>
      <c r="K8" s="67"/>
      <c r="L8" s="68" t="s">
        <v>231</v>
      </c>
      <c r="M8" s="214">
        <v>2500</v>
      </c>
      <c r="N8" s="75"/>
    </row>
    <row r="9" spans="2:23" ht="17.399999999999999" customHeight="1" x14ac:dyDescent="0.25">
      <c r="C9" s="76"/>
      <c r="D9" s="76"/>
      <c r="E9" s="76"/>
      <c r="F9" s="77"/>
      <c r="G9" s="177" t="s">
        <v>50</v>
      </c>
      <c r="H9" s="177"/>
      <c r="I9" s="177"/>
      <c r="J9" s="177"/>
      <c r="K9" s="67"/>
      <c r="L9" s="68" t="s">
        <v>224</v>
      </c>
      <c r="M9" s="215">
        <v>0.15</v>
      </c>
    </row>
    <row r="10" spans="2:23" ht="17.399999999999999" customHeight="1" thickBot="1" x14ac:dyDescent="0.3">
      <c r="D10" s="63"/>
      <c r="E10" s="63"/>
      <c r="K10" s="67"/>
      <c r="L10" s="68" t="s">
        <v>225</v>
      </c>
      <c r="M10" s="215">
        <v>0.02</v>
      </c>
      <c r="S10" s="62"/>
      <c r="T10" s="62"/>
    </row>
    <row r="11" spans="2:23" ht="17.399999999999999" customHeight="1" thickBot="1" x14ac:dyDescent="0.3">
      <c r="D11" s="63"/>
      <c r="E11" s="63"/>
      <c r="G11" s="178" t="s">
        <v>49</v>
      </c>
      <c r="H11" s="179"/>
      <c r="I11" s="180" t="s">
        <v>27</v>
      </c>
      <c r="J11" s="179"/>
      <c r="K11" s="68"/>
      <c r="L11" s="68"/>
      <c r="M11" s="1"/>
      <c r="S11" s="62"/>
      <c r="T11" s="62"/>
      <c r="U11" s="114"/>
      <c r="V11" s="78"/>
    </row>
    <row r="12" spans="2:23" x14ac:dyDescent="0.25">
      <c r="E12" s="64"/>
      <c r="V12" s="63"/>
    </row>
    <row r="13" spans="2:23" s="78" customFormat="1" ht="35.4" customHeight="1" thickBot="1" x14ac:dyDescent="0.3">
      <c r="B13" s="181" t="s">
        <v>48</v>
      </c>
      <c r="C13" s="182"/>
      <c r="D13" s="183"/>
      <c r="E13" s="145" t="s">
        <v>110</v>
      </c>
      <c r="F13" s="146" t="s">
        <v>111</v>
      </c>
      <c r="G13" s="145" t="s">
        <v>112</v>
      </c>
      <c r="H13" s="146" t="s">
        <v>113</v>
      </c>
      <c r="I13" s="145" t="s">
        <v>114</v>
      </c>
      <c r="J13" s="146" t="s">
        <v>115</v>
      </c>
      <c r="K13" s="145" t="s">
        <v>116</v>
      </c>
      <c r="L13" s="146" t="s">
        <v>117</v>
      </c>
      <c r="M13" s="145" t="s">
        <v>118</v>
      </c>
      <c r="N13" s="2"/>
      <c r="O13" s="2"/>
      <c r="P13" s="61"/>
      <c r="Q13" s="61"/>
      <c r="R13" s="62"/>
      <c r="S13" s="114"/>
      <c r="T13" s="114"/>
      <c r="U13" s="61"/>
      <c r="V13" s="63"/>
      <c r="W13" s="63"/>
    </row>
    <row r="14" spans="2:23" x14ac:dyDescent="0.25">
      <c r="B14" s="169" t="s">
        <v>95</v>
      </c>
      <c r="C14" s="172" t="s">
        <v>47</v>
      </c>
      <c r="D14" s="79" t="s">
        <v>45</v>
      </c>
      <c r="E14" s="80">
        <f t="shared" ref="E14:M14" si="0">INDEX(E$95:E$139,$V$6+11)</f>
      </c>
      <c r="F14" s="81">
        <f t="shared" si="0"/>
        <v>567</v>
      </c>
      <c r="G14" s="80">
        <f t="shared" si="0"/>
        <v>770</v>
      </c>
      <c r="H14" s="81">
        <f t="shared" si="0"/>
        <v>963</v>
      </c>
      <c r="I14" s="80">
        <f t="shared" si="0"/>
        <v>1155</v>
      </c>
      <c r="J14" s="81">
        <f t="shared" si="0"/>
        <v>1579</v>
      </c>
      <c r="K14" s="80">
        <f t="shared" si="0"/>
        <v>1837</v>
      </c>
      <c r="L14" s="81">
        <f t="shared" si="0"/>
        <v>2268</v>
      </c>
      <c r="M14" s="82">
        <f t="shared" si="0"/>
        <v>2541</v>
      </c>
      <c r="V14" s="63"/>
    </row>
    <row r="15" spans="2:23" x14ac:dyDescent="0.25">
      <c r="B15" s="170"/>
      <c r="C15" s="165"/>
      <c r="D15" s="83" t="s">
        <v>44</v>
      </c>
      <c r="E15" s="84">
        <f t="shared" ref="E15:M15" si="1">INDEX(E$95:E$139,$V$6+12)</f>
      </c>
      <c r="F15" s="85">
        <f t="shared" si="1"/>
        <v>416</v>
      </c>
      <c r="G15" s="84">
        <f t="shared" si="1"/>
        <v>565</v>
      </c>
      <c r="H15" s="85">
        <f t="shared" si="1"/>
        <v>706</v>
      </c>
      <c r="I15" s="84">
        <f t="shared" si="1"/>
        <v>847</v>
      </c>
      <c r="J15" s="85">
        <f t="shared" si="1"/>
        <v>1273</v>
      </c>
      <c r="K15" s="84">
        <f t="shared" si="1"/>
        <v>1487</v>
      </c>
      <c r="L15" s="85">
        <f t="shared" si="1"/>
        <v>1836</v>
      </c>
      <c r="M15" s="86">
        <f t="shared" si="1"/>
        <v>2020</v>
      </c>
      <c r="V15" s="63"/>
    </row>
    <row r="16" spans="2:23" ht="18" thickBot="1" x14ac:dyDescent="0.3">
      <c r="B16" s="171"/>
      <c r="C16" s="173"/>
      <c r="D16" s="87" t="s">
        <v>43</v>
      </c>
      <c r="E16" s="88">
        <f t="shared" ref="E16:M16" si="2">INDEX(E$95:E$139,$V$6+13)</f>
      </c>
      <c r="F16" s="89">
        <f t="shared" si="2"/>
        <v>274</v>
      </c>
      <c r="G16" s="88">
        <f t="shared" si="2"/>
        <v>372</v>
      </c>
      <c r="H16" s="89">
        <f t="shared" si="2"/>
        <v>465</v>
      </c>
      <c r="I16" s="88">
        <f t="shared" si="2"/>
        <v>558</v>
      </c>
      <c r="J16" s="89">
        <f t="shared" si="2"/>
        <v>953</v>
      </c>
      <c r="K16" s="88">
        <f t="shared" si="2"/>
        <v>1115</v>
      </c>
      <c r="L16" s="89">
        <f t="shared" si="2"/>
        <v>1377</v>
      </c>
      <c r="M16" s="90">
        <f t="shared" si="2"/>
        <v>1543</v>
      </c>
      <c r="V16" s="63"/>
    </row>
    <row r="17" spans="2:22" x14ac:dyDescent="0.25">
      <c r="B17" s="169" t="s">
        <v>232</v>
      </c>
      <c r="C17" s="172" t="s">
        <v>41</v>
      </c>
      <c r="D17" s="79" t="s">
        <v>45</v>
      </c>
      <c r="E17" s="91">
        <f>IF($V$2&gt;0,"",IF(OR($M$3&lt;3,$M$3&gt;14),"Water t. 3-14°C",INDEX(E$95:E$139,$V$6+3)*$V$3+INDEX(E$95:E$139,$V$6+4)+INDEX(E$95:E$139,$V$6+1)*$V$7))</f>
      </c>
      <c r="F17" s="92">
        <f>IF($V$2&gt;0,"",IF(OR($M$3&lt;3,$M$3&gt;14),"Water t. 3-14°C",INDEX(F$95:F$139,$V$6+3)*$V$3+INDEX(F$95:F$139,$V$6+4)+INDEX(F$95:F$139,$V$6+1)*$V$7))</f>
      </c>
      <c r="G17" s="91">
        <f>IF($V$2&gt;0,"",IF(OR($M$3&lt;3,$M$3&gt;14),"Water t. 3-14°C",INDEX(G$95:G$139,$V$6+3)*$V$3+INDEX(G$95:G$139,$V$6+4)+INDEX(G$95:G$139,$V$6+1)*$V$7))</f>
      </c>
      <c r="H17" s="92">
        <f>IF($V$2&gt;0,"",IF(OR($M$3&lt;3,$M$3&gt;14),"Water t. 3-14°C",INDEX(H$95:H$139,$V$6+3)*$V$3+INDEX(H$95:H$139,$V$6+4)+INDEX(H$95:H$139,$V$6+1)*$V$7))</f>
      </c>
      <c r="I17" s="91">
        <f>IF($V$2&gt;0,"",IF(OR($M$3&lt;3,$M$3&gt;14),"Water t. 3-14°C",INDEX(I$95:I$139,$V$6+3)*$V$3+INDEX(I$95:I$139,$V$6+4)+INDEX(I$95:I$139,$V$6+1)*$V$7))</f>
      </c>
      <c r="J17" s="92">
        <f>IF($V$2&gt;0,"",IF(OR($M$3&lt;3,$M$3&gt;14),"Water t. 3-14°C",INDEX(J$95:J$139,$V$6+3)*$V$3+INDEX(J$95:J$139,$V$6+4)+INDEX(J$95:J$139,$V$6+1)*$V$7))</f>
      </c>
      <c r="K17" s="91">
        <f>IF($V$2&gt;0,"",IF(OR($M$3&lt;3,$M$3&gt;14),"Water t. 3-14°C",INDEX(K$95:K$139,$V$6+3)*$V$3+INDEX(K$95:K$139,$V$6+4)+INDEX(K$95:K$139,$V$6+1)*$V$7))</f>
      </c>
      <c r="L17" s="92">
        <f>IF($V$2&gt;0,"",IF(OR($M$3&lt;3,$M$3&gt;14),"Water t. 3-14°C",INDEX(L$95:L$139,$V$6+3)*$V$3+INDEX(L$95:L$139,$V$6+4)+INDEX(L$95:L$139,$V$6+1)*$V$7))</f>
      </c>
      <c r="M17" s="93">
        <f>IF($V$2&gt;0,"",IF(OR($M$3&lt;3,$M$3&gt;14),"Water t. 3-14°C",INDEX(M$95:M$139,$V$6+3)*$V$3+INDEX(M$95:M$139,$V$6+4)+INDEX(M$95:M$139,$V$6+1)*$V$7))</f>
      </c>
      <c r="V17" s="63"/>
    </row>
    <row r="18" spans="2:22" x14ac:dyDescent="0.25">
      <c r="B18" s="170"/>
      <c r="C18" s="165"/>
      <c r="D18" s="83" t="s">
        <v>44</v>
      </c>
      <c r="E18" s="94">
        <f t="shared" ref="E18:M18" si="4">IFERROR(ROUND(E17*INDEX(E$95:E$139,$V$6+7),0),"")</f>
      </c>
      <c r="F18" s="95">
        <f t="shared" si="4"/>
        <v>2021</v>
      </c>
      <c r="G18" s="94">
        <f t="shared" si="4"/>
        <v>4079</v>
      </c>
      <c r="H18" s="95">
        <f t="shared" si="4"/>
        <v>4426</v>
      </c>
      <c r="I18" s="94">
        <f t="shared" si="4"/>
        <v>5840</v>
      </c>
      <c r="J18" s="95">
        <f t="shared" si="4"/>
        <v>7774</v>
      </c>
      <c r="K18" s="94">
        <f t="shared" si="4"/>
        <v>8275</v>
      </c>
      <c r="L18" s="95">
        <f t="shared" si="4"/>
        <v>10474</v>
      </c>
      <c r="M18" s="96">
        <f t="shared" si="4"/>
        <v>11005</v>
      </c>
      <c r="N18" s="115"/>
      <c r="V18" s="63"/>
    </row>
    <row r="19" spans="2:22" ht="18" thickBot="1" x14ac:dyDescent="0.3">
      <c r="B19" s="171"/>
      <c r="C19" s="173"/>
      <c r="D19" s="87" t="s">
        <v>43</v>
      </c>
      <c r="E19" s="97">
        <f t="shared" ref="E19:M19" si="5">IFERROR(ROUND(E17*INDEX(E$95:E$139,$V$6+8),0),"")</f>
      </c>
      <c r="F19" s="98">
        <f t="shared" si="5"/>
        <v>1753</v>
      </c>
      <c r="G19" s="97">
        <f t="shared" si="5"/>
        <v>2450</v>
      </c>
      <c r="H19" s="98">
        <f t="shared" si="5"/>
        <v>2987</v>
      </c>
      <c r="I19" s="97">
        <f t="shared" si="5"/>
        <v>3574</v>
      </c>
      <c r="J19" s="98">
        <f t="shared" si="5"/>
        <v>6448</v>
      </c>
      <c r="K19" s="97">
        <f t="shared" si="5"/>
        <v>6622</v>
      </c>
      <c r="L19" s="98">
        <f t="shared" si="5"/>
        <v>8370</v>
      </c>
      <c r="M19" s="99">
        <f t="shared" si="5"/>
        <v>8853</v>
      </c>
      <c r="N19" s="115"/>
      <c r="V19" s="63"/>
    </row>
    <row r="20" spans="2:22" x14ac:dyDescent="0.25">
      <c r="B20" s="169" t="s">
        <v>233</v>
      </c>
      <c r="C20" s="172" t="s">
        <v>41</v>
      </c>
      <c r="D20" s="79" t="s">
        <v>45</v>
      </c>
      <c r="E20" s="91">
        <f t="shared" ref="E20:M20" si="6">IF($V$2&lt;0,IF(OR($M$3&lt;3,$M$3&gt;14),"Water t. 3-14°C",INDEX(E$95:E$139,$V$6+3)*$V$3+INDEX(E$95:E$139,$V$6+4)),"")</f>
      </c>
      <c r="F20" s="92">
        <f t="shared" si="6"/>
        <v>2463.8000000000002</v>
      </c>
      <c r="G20" s="91">
        <f t="shared" si="6"/>
        <v>3240.1</v>
      </c>
      <c r="H20" s="92">
        <f t="shared" si="6"/>
        <v>3748.15</v>
      </c>
      <c r="I20" s="91">
        <f t="shared" si="6"/>
        <v>4844.05</v>
      </c>
      <c r="J20" s="92">
        <f t="shared" si="6"/>
        <v>6550.9</v>
      </c>
      <c r="K20" s="91">
        <f t="shared" si="6"/>
        <v>7113.65</v>
      </c>
      <c r="L20" s="92">
        <f t="shared" si="6"/>
        <v>8911.65</v>
      </c>
      <c r="M20" s="93">
        <f t="shared" si="6"/>
        <v>9363.35</v>
      </c>
      <c r="N20" s="115"/>
      <c r="V20" s="63"/>
    </row>
    <row r="21" spans="2:22" x14ac:dyDescent="0.25">
      <c r="B21" s="170"/>
      <c r="C21" s="165"/>
      <c r="D21" s="83" t="s">
        <v>44</v>
      </c>
      <c r="E21" s="94">
        <f t="shared" ref="E21:M21" si="7">IFERROR(ROUND(E20*INDEX(E$95:E$139,$V$6+7),0),"")</f>
      </c>
      <c r="F21" s="95">
        <f t="shared" si="7"/>
        <v>1579</v>
      </c>
      <c r="G21" s="94">
        <f t="shared" si="7"/>
        <v>3156</v>
      </c>
      <c r="H21" s="95">
        <f t="shared" si="7"/>
        <v>3400</v>
      </c>
      <c r="I21" s="94">
        <f t="shared" si="7"/>
        <v>4519</v>
      </c>
      <c r="J21" s="95">
        <f t="shared" si="7"/>
        <v>5955</v>
      </c>
      <c r="K21" s="94">
        <f t="shared" si="7"/>
        <v>6409</v>
      </c>
      <c r="L21" s="95">
        <f t="shared" si="7"/>
        <v>8029</v>
      </c>
      <c r="M21" s="96">
        <f t="shared" si="7"/>
        <v>8427</v>
      </c>
      <c r="N21" s="115"/>
    </row>
    <row r="22" spans="2:22" ht="18" thickBot="1" x14ac:dyDescent="0.3">
      <c r="B22" s="171"/>
      <c r="C22" s="173"/>
      <c r="D22" s="87" t="s">
        <v>43</v>
      </c>
      <c r="E22" s="97">
        <f t="shared" ref="E22:M22" si="8">IFERROR(ROUND(E20*INDEX(E$95:E$139,$V$6+8),0),"")</f>
      </c>
      <c r="F22" s="98">
        <f t="shared" si="8"/>
        <v>1370</v>
      </c>
      <c r="G22" s="97">
        <f t="shared" si="8"/>
        <v>1895</v>
      </c>
      <c r="H22" s="98">
        <f t="shared" si="8"/>
        <v>2294</v>
      </c>
      <c r="I22" s="97">
        <f t="shared" si="8"/>
        <v>2766</v>
      </c>
      <c r="J22" s="98">
        <f t="shared" si="8"/>
        <v>4939</v>
      </c>
      <c r="K22" s="97">
        <f t="shared" si="8"/>
        <v>5129</v>
      </c>
      <c r="L22" s="98">
        <f t="shared" si="8"/>
        <v>6416</v>
      </c>
      <c r="M22" s="99">
        <f t="shared" si="8"/>
        <v>6779</v>
      </c>
      <c r="N22" s="115"/>
    </row>
    <row r="23" spans="2:22" x14ac:dyDescent="0.25">
      <c r="B23" s="169" t="s">
        <v>234</v>
      </c>
      <c r="C23" s="172" t="s">
        <v>41</v>
      </c>
      <c r="D23" s="79" t="s">
        <v>45</v>
      </c>
      <c r="E23" s="91" t="str">
        <f t="shared" ref="E23:M23" si="9">IF($V$2&gt;0,IF(OR($M$3&lt;30,$M$3&gt;70),"Water t. 30-70°C",INDEX(E$95:E$139,$V$6+5)*$V$3+INDEX(E$95:E$139,$V$6+6)),"")</f>
        <v/>
      </c>
      <c r="F23" s="92" t="str">
        <f t="shared" si="9"/>
        <v/>
      </c>
      <c r="G23" s="91" t="str">
        <f t="shared" si="9"/>
        <v/>
      </c>
      <c r="H23" s="92" t="str">
        <f t="shared" si="9"/>
        <v/>
      </c>
      <c r="I23" s="91" t="str">
        <f t="shared" si="9"/>
        <v/>
      </c>
      <c r="J23" s="92" t="str">
        <f t="shared" si="9"/>
        <v/>
      </c>
      <c r="K23" s="91" t="str">
        <f t="shared" si="9"/>
        <v/>
      </c>
      <c r="L23" s="92" t="str">
        <f t="shared" si="9"/>
        <v/>
      </c>
      <c r="M23" s="93" t="str">
        <f t="shared" si="9"/>
        <v/>
      </c>
      <c r="N23" s="116"/>
    </row>
    <row r="24" spans="2:22" x14ac:dyDescent="0.25">
      <c r="B24" s="170"/>
      <c r="C24" s="165"/>
      <c r="D24" s="83" t="s">
        <v>44</v>
      </c>
      <c r="E24" s="94" t="str">
        <f t="shared" ref="E24:M24" si="10">IFERROR(ROUND(E23*INDEX(E$95:E$139,$V$6+9),0),"")</f>
        <v/>
      </c>
      <c r="F24" s="95" t="str">
        <f t="shared" si="10"/>
        <v/>
      </c>
      <c r="G24" s="94" t="str">
        <f t="shared" si="10"/>
        <v/>
      </c>
      <c r="H24" s="95" t="str">
        <f t="shared" si="10"/>
        <v/>
      </c>
      <c r="I24" s="94" t="str">
        <f t="shared" si="10"/>
        <v/>
      </c>
      <c r="J24" s="95" t="str">
        <f t="shared" si="10"/>
        <v/>
      </c>
      <c r="K24" s="94" t="str">
        <f t="shared" si="10"/>
        <v/>
      </c>
      <c r="L24" s="95" t="str">
        <f t="shared" si="10"/>
        <v/>
      </c>
      <c r="M24" s="96" t="str">
        <f t="shared" si="10"/>
        <v/>
      </c>
      <c r="N24" s="115"/>
    </row>
    <row r="25" spans="2:22" ht="18" thickBot="1" x14ac:dyDescent="0.3">
      <c r="B25" s="171"/>
      <c r="C25" s="173"/>
      <c r="D25" s="87" t="s">
        <v>43</v>
      </c>
      <c r="E25" s="97" t="str">
        <f t="shared" ref="E25:M25" si="11">IFERROR(ROUND(E23*INDEX(E$95:E$139,$V$6+10),0),"")</f>
        <v/>
      </c>
      <c r="F25" s="98" t="str">
        <f t="shared" si="11"/>
        <v/>
      </c>
      <c r="G25" s="97" t="str">
        <f t="shared" si="11"/>
        <v/>
      </c>
      <c r="H25" s="98" t="str">
        <f t="shared" si="11"/>
        <v/>
      </c>
      <c r="I25" s="97" t="str">
        <f t="shared" si="11"/>
        <v/>
      </c>
      <c r="J25" s="98" t="str">
        <f t="shared" si="11"/>
        <v/>
      </c>
      <c r="K25" s="97" t="str">
        <f t="shared" si="11"/>
        <v/>
      </c>
      <c r="L25" s="98" t="str">
        <f t="shared" si="11"/>
        <v/>
      </c>
      <c r="M25" s="99" t="str">
        <f t="shared" si="11"/>
        <v/>
      </c>
      <c r="N25" s="115"/>
    </row>
    <row r="26" spans="2:22" x14ac:dyDescent="0.25">
      <c r="B26" s="100" t="s">
        <v>98</v>
      </c>
      <c r="C26" s="101"/>
      <c r="D26" s="102"/>
      <c r="E26" s="174" t="s">
        <v>42</v>
      </c>
      <c r="F26" s="174"/>
      <c r="G26" s="174"/>
      <c r="H26" s="174"/>
      <c r="I26" s="174"/>
      <c r="J26" s="174"/>
      <c r="K26" s="174"/>
      <c r="L26" s="174"/>
      <c r="M26" s="174"/>
    </row>
    <row r="27" spans="2:22" x14ac:dyDescent="0.25">
      <c r="B27" s="167" t="s">
        <v>214</v>
      </c>
      <c r="C27" s="164" t="s">
        <v>41</v>
      </c>
      <c r="D27" s="83" t="str">
        <f>$M$6&amp;" Pa"</f>
      </c>
      <c r="E27" s="84">
        <f t="shared" ref="E27:M27" si="12">INDEX(E$95:E$139,$V$6+14)</f>
      </c>
      <c r="F27" s="85">
        <f t="shared" si="12"/>
        <v>34</v>
      </c>
      <c r="G27" s="84">
        <f t="shared" si="12"/>
        <v>55</v>
      </c>
      <c r="H27" s="85">
        <f t="shared" si="12"/>
        <v>68</v>
      </c>
      <c r="I27" s="84">
        <f t="shared" si="12"/>
        <v>87</v>
      </c>
      <c r="J27" s="85">
        <f t="shared" si="12"/>
        <v>125</v>
      </c>
      <c r="K27" s="84">
        <f t="shared" si="12"/>
        <v>152</v>
      </c>
      <c r="L27" s="85">
        <f t="shared" si="12"/>
        <v>185</v>
      </c>
      <c r="M27" s="84">
        <f t="shared" si="12"/>
        <v>205</v>
      </c>
    </row>
    <row r="28" spans="2:22" hidden="1" x14ac:dyDescent="0.25">
      <c r="B28" s="167"/>
      <c r="C28" s="165"/>
      <c r="D28" s="83"/>
      <c r="E28" s="84"/>
      <c r="F28" s="85"/>
      <c r="G28" s="84"/>
      <c r="H28" s="85"/>
      <c r="I28" s="84"/>
      <c r="J28" s="85"/>
      <c r="K28" s="84"/>
      <c r="L28" s="85"/>
      <c r="M28" s="84"/>
    </row>
    <row r="29" spans="2:22" hidden="1" x14ac:dyDescent="0.25">
      <c r="B29" s="167"/>
      <c r="C29" s="166"/>
      <c r="D29" s="83"/>
      <c r="E29" s="84"/>
      <c r="F29" s="85"/>
      <c r="G29" s="84"/>
      <c r="H29" s="85"/>
      <c r="I29" s="84"/>
      <c r="J29" s="85"/>
      <c r="K29" s="84"/>
      <c r="L29" s="85"/>
      <c r="M29" s="84"/>
    </row>
    <row r="30" spans="2:22" x14ac:dyDescent="0.25">
      <c r="B30" s="161" t="s">
        <v>215</v>
      </c>
      <c r="C30" s="164" t="s">
        <v>40</v>
      </c>
      <c r="D30" s="83" t="str">
        <f>$M$6&amp;" Pa"</f>
      </c>
      <c r="E30" s="104">
        <f t="shared" ref="E30:M30" si="13">ROUND(E27/230,2)</f>
      </c>
      <c r="F30" s="105">
        <f t="shared" si="13"/>
        <v>0.15</v>
      </c>
      <c r="G30" s="104">
        <f t="shared" si="13"/>
        <v>0.24</v>
      </c>
      <c r="H30" s="105">
        <f t="shared" si="13"/>
        <v>0.3</v>
      </c>
      <c r="I30" s="104">
        <f t="shared" si="13"/>
        <v>0.38</v>
      </c>
      <c r="J30" s="105">
        <f t="shared" si="13"/>
        <v>0.54</v>
      </c>
      <c r="K30" s="104">
        <f t="shared" si="13"/>
        <v>0.66</v>
      </c>
      <c r="L30" s="105">
        <f t="shared" si="13"/>
        <v>0.8</v>
      </c>
      <c r="M30" s="104">
        <f t="shared" si="13"/>
        <v>0.89</v>
      </c>
    </row>
    <row r="31" spans="2:22" hidden="1" x14ac:dyDescent="0.25">
      <c r="B31" s="162"/>
      <c r="C31" s="165"/>
      <c r="D31" s="83"/>
      <c r="E31" s="104"/>
      <c r="F31" s="105"/>
      <c r="G31" s="104"/>
      <c r="H31" s="105"/>
      <c r="I31" s="104"/>
      <c r="J31" s="105"/>
      <c r="K31" s="104"/>
      <c r="L31" s="105"/>
      <c r="M31" s="104"/>
    </row>
    <row r="32" spans="2:22" hidden="1" x14ac:dyDescent="0.25">
      <c r="B32" s="163"/>
      <c r="C32" s="166"/>
      <c r="D32" s="83"/>
      <c r="E32" s="104"/>
      <c r="F32" s="105"/>
      <c r="G32" s="104"/>
      <c r="H32" s="105"/>
      <c r="I32" s="104"/>
      <c r="J32" s="105"/>
      <c r="K32" s="104"/>
      <c r="L32" s="105"/>
      <c r="M32" s="104"/>
    </row>
    <row r="33" spans="2:22" x14ac:dyDescent="0.25">
      <c r="B33" s="167" t="s">
        <v>216</v>
      </c>
      <c r="C33" s="164" t="s">
        <v>39</v>
      </c>
      <c r="D33" s="83" t="str">
        <f>$M$6&amp;" Pa"</f>
      </c>
      <c r="E33" s="84">
        <f t="shared" ref="E33:M33" si="14">INDEX(E$95:E$139,$V$6+15)</f>
      </c>
      <c r="F33" s="85">
        <f t="shared" si="14"/>
        <v>35</v>
      </c>
      <c r="G33" s="84">
        <f t="shared" si="14"/>
        <v>38</v>
      </c>
      <c r="H33" s="85">
        <f t="shared" si="14"/>
        <v>42</v>
      </c>
      <c r="I33" s="84">
        <f t="shared" si="14"/>
        <v>43</v>
      </c>
      <c r="J33" s="85">
        <f t="shared" si="14"/>
        <v>44</v>
      </c>
      <c r="K33" s="84">
        <f t="shared" si="14"/>
        <v>46</v>
      </c>
      <c r="L33" s="85">
        <f t="shared" si="14"/>
        <v>48</v>
      </c>
      <c r="M33" s="84">
        <f t="shared" si="14"/>
        <v>49</v>
      </c>
    </row>
    <row r="34" spans="2:22" hidden="1" x14ac:dyDescent="0.25">
      <c r="B34" s="168"/>
      <c r="C34" s="165"/>
      <c r="D34" s="83"/>
      <c r="E34" s="84"/>
      <c r="F34" s="85"/>
      <c r="G34" s="84"/>
      <c r="H34" s="85"/>
      <c r="I34" s="84"/>
      <c r="J34" s="85"/>
      <c r="K34" s="84"/>
      <c r="L34" s="85"/>
      <c r="M34" s="84"/>
    </row>
    <row r="35" spans="2:22" hidden="1" x14ac:dyDescent="0.25">
      <c r="B35" s="168"/>
      <c r="C35" s="166"/>
      <c r="D35" s="83"/>
      <c r="E35" s="84"/>
      <c r="F35" s="85"/>
      <c r="G35" s="84"/>
      <c r="H35" s="85"/>
      <c r="I35" s="84"/>
      <c r="J35" s="85"/>
      <c r="K35" s="84"/>
      <c r="L35" s="85"/>
      <c r="M35" s="84"/>
    </row>
    <row r="36" spans="2:22" x14ac:dyDescent="0.25">
      <c r="B36" s="106" t="s">
        <v>217</v>
      </c>
      <c r="C36" s="83" t="s">
        <v>38</v>
      </c>
      <c r="D36" s="107"/>
      <c r="E36" s="84">
        <f t="shared" ref="E36:M36" si="15">IFERROR(IF($V$2&gt;0,E23/(1.163*($M$3-$M$4)),E17/(1.163*($M$4-$M$3))),"")</f>
      </c>
      <c r="F36" s="85">
        <f t="shared" si="15"/>
        <v>542.19260533104034</v>
      </c>
      <c r="G36" s="84">
        <f t="shared" si="15"/>
        <v>720.16337059329317</v>
      </c>
      <c r="H36" s="85">
        <f t="shared" si="15"/>
        <v>839.20034393809101</v>
      </c>
      <c r="I36" s="84">
        <f t="shared" si="15"/>
        <v>1076.3542562338778</v>
      </c>
      <c r="J36" s="85">
        <f t="shared" si="15"/>
        <v>1470.713671539123</v>
      </c>
      <c r="K36" s="84">
        <f t="shared" si="15"/>
        <v>1579.4840928632846</v>
      </c>
      <c r="L36" s="85">
        <f t="shared" si="15"/>
        <v>1999.0369733447978</v>
      </c>
      <c r="M36" s="84">
        <f t="shared" si="15"/>
        <v>2102.7944969905416</v>
      </c>
    </row>
    <row r="37" spans="2:22" ht="17.399999999999999" customHeight="1" x14ac:dyDescent="0.25">
      <c r="B37" s="161" t="s">
        <v>218</v>
      </c>
      <c r="C37" s="164" t="s">
        <v>37</v>
      </c>
      <c r="D37" s="140" t="s">
        <v>108</v>
      </c>
      <c r="E37" s="84">
        <v>20</v>
      </c>
      <c r="F37" s="85">
        <v>20</v>
      </c>
      <c r="G37" s="84">
        <v>20</v>
      </c>
      <c r="H37" s="85">
        <v>30</v>
      </c>
      <c r="I37" s="84">
        <v>40</v>
      </c>
      <c r="J37" s="85">
        <v>40</v>
      </c>
      <c r="K37" s="84">
        <v>40</v>
      </c>
      <c r="L37" s="85">
        <v>40</v>
      </c>
      <c r="M37" s="84">
        <v>50</v>
      </c>
    </row>
    <row r="38" spans="2:22" ht="17.399999999999999" customHeight="1" x14ac:dyDescent="0.25">
      <c r="B38" s="163"/>
      <c r="C38" s="166"/>
      <c r="D38" s="140" t="s">
        <v>109</v>
      </c>
      <c r="E38" s="84">
        <v>27.03</v>
      </c>
      <c r="F38" s="85">
        <v>26.78</v>
      </c>
      <c r="G38" s="84">
        <v>28.09</v>
      </c>
      <c r="H38" s="85">
        <v>36.67</v>
      </c>
      <c r="I38" s="84">
        <v>53.42</v>
      </c>
      <c r="J38" s="85">
        <v>53.11</v>
      </c>
      <c r="K38" s="84">
        <v>51.48</v>
      </c>
      <c r="L38" s="85">
        <v>49.31</v>
      </c>
      <c r="M38" s="84">
        <v>64.03</v>
      </c>
    </row>
    <row r="39" spans="2:22" ht="17.399999999999999" customHeight="1" x14ac:dyDescent="0.25">
      <c r="B39" s="108" t="s">
        <v>219</v>
      </c>
      <c r="C39" s="83" t="s">
        <v>35</v>
      </c>
      <c r="D39" s="107"/>
      <c r="E39" s="153">
        <v>1.6</v>
      </c>
      <c r="F39" s="153"/>
      <c r="G39" s="153"/>
      <c r="H39" s="153"/>
      <c r="I39" s="153"/>
      <c r="J39" s="153"/>
      <c r="K39" s="153"/>
      <c r="L39" s="153"/>
      <c r="M39" s="153"/>
    </row>
    <row r="40" spans="2:22" x14ac:dyDescent="0.25">
      <c r="B40" s="150" t="s">
        <v>34</v>
      </c>
      <c r="C40" s="151"/>
      <c r="D40" s="152"/>
      <c r="E40" s="153" t="s">
        <v>33</v>
      </c>
      <c r="F40" s="153"/>
      <c r="G40" s="153"/>
      <c r="H40" s="153"/>
      <c r="I40" s="153"/>
      <c r="J40" s="153"/>
      <c r="K40" s="153"/>
      <c r="L40" s="153"/>
      <c r="M40" s="153"/>
    </row>
    <row r="41" spans="2:22" x14ac:dyDescent="0.25">
      <c r="B41" s="150" t="s">
        <v>32</v>
      </c>
      <c r="C41" s="151"/>
      <c r="D41" s="152"/>
      <c r="E41" s="153" t="s">
        <v>31</v>
      </c>
      <c r="F41" s="153"/>
      <c r="G41" s="153"/>
      <c r="H41" s="153"/>
      <c r="I41" s="153"/>
      <c r="J41" s="153"/>
      <c r="K41" s="153"/>
      <c r="L41" s="153"/>
      <c r="M41" s="153"/>
    </row>
    <row r="42" spans="2:22" ht="17.399999999999999" customHeight="1" x14ac:dyDescent="0.25">
      <c r="B42" s="150" t="s">
        <v>30</v>
      </c>
      <c r="C42" s="151"/>
      <c r="D42" s="152"/>
      <c r="E42" s="160" t="s">
        <v>29</v>
      </c>
      <c r="F42" s="160"/>
      <c r="G42" s="160"/>
      <c r="H42" s="160"/>
      <c r="I42" s="160"/>
      <c r="J42" s="160"/>
      <c r="K42" s="160"/>
      <c r="L42" s="160"/>
      <c r="M42" s="160"/>
    </row>
    <row r="43" spans="2:22" s="65" customFormat="1" ht="17.399999999999999" customHeight="1" x14ac:dyDescent="0.25">
      <c r="B43" s="154" t="s">
        <v>28</v>
      </c>
      <c r="C43" s="155"/>
      <c r="D43" s="156"/>
      <c r="E43" s="157" t="s">
        <v>74</v>
      </c>
      <c r="F43" s="158"/>
      <c r="G43" s="158"/>
      <c r="H43" s="158"/>
      <c r="I43" s="158"/>
      <c r="J43" s="158"/>
      <c r="K43" s="158"/>
      <c r="L43" s="158"/>
      <c r="M43" s="159"/>
      <c r="N43" s="2"/>
      <c r="O43" s="2"/>
      <c r="P43" s="61"/>
      <c r="Q43" s="61"/>
      <c r="R43" s="62"/>
      <c r="S43" s="61"/>
      <c r="T43" s="61"/>
      <c r="U43" s="61"/>
      <c r="V43" s="61"/>
    </row>
    <row r="44" spans="2:22" s="65" customFormat="1" x14ac:dyDescent="0.25">
      <c r="B44" s="154" t="s">
        <v>26</v>
      </c>
      <c r="C44" s="155"/>
      <c r="D44" s="156"/>
      <c r="E44" s="153" t="s">
        <v>25</v>
      </c>
      <c r="F44" s="153"/>
      <c r="G44" s="153"/>
      <c r="H44" s="153"/>
      <c r="I44" s="153"/>
      <c r="J44" s="153"/>
      <c r="K44" s="153"/>
      <c r="L44" s="153"/>
      <c r="M44" s="153"/>
      <c r="N44" s="2"/>
      <c r="O44" s="2"/>
      <c r="P44" s="61"/>
      <c r="Q44" s="61"/>
      <c r="R44" s="62"/>
      <c r="S44" s="61"/>
      <c r="T44" s="61"/>
      <c r="U44" s="61"/>
      <c r="V44" s="61"/>
    </row>
    <row r="45" spans="2:22" x14ac:dyDescent="0.25">
      <c r="B45" s="150" t="s">
        <v>222</v>
      </c>
      <c r="C45" s="151"/>
      <c r="D45" s="152"/>
      <c r="E45" s="153" t="s">
        <v>23</v>
      </c>
      <c r="F45" s="153"/>
      <c r="G45" s="153"/>
      <c r="H45" s="153"/>
      <c r="I45" s="153"/>
      <c r="J45" s="153"/>
      <c r="K45" s="153"/>
      <c r="L45" s="153"/>
      <c r="M45" s="153"/>
    </row>
    <row r="46" spans="2:22" x14ac:dyDescent="0.25">
      <c r="B46" s="150" t="s">
        <v>223</v>
      </c>
      <c r="C46" s="151"/>
      <c r="D46" s="152"/>
      <c r="E46" s="153" t="s">
        <v>22</v>
      </c>
      <c r="F46" s="153"/>
      <c r="G46" s="153"/>
      <c r="H46" s="153"/>
      <c r="I46" s="153"/>
      <c r="J46" s="153"/>
      <c r="K46" s="153"/>
      <c r="L46" s="153"/>
      <c r="M46" s="153"/>
    </row>
    <row r="47" spans="2:22" x14ac:dyDescent="0.25">
      <c r="B47" s="106" t="s">
        <v>220</v>
      </c>
      <c r="C47" s="83" t="s">
        <v>11</v>
      </c>
      <c r="D47" s="107"/>
      <c r="E47" s="117" t="inlineStr">
        <is>
          <t xml:space="preserve">670x504x242 (B) / 670x520x230 (E)</t>
        </is>
      </c>
      <c r="F47" s="118" t="inlineStr">
        <is>
          <t xml:space="preserve">770x504x242 (B) / 770x520x230 (E)</t>
        </is>
      </c>
      <c r="G47" s="117" t="inlineStr">
        <is>
          <t xml:space="preserve">970x504x242 (B) / 970x520x230 (E)</t>
        </is>
      </c>
      <c r="H47" s="118" t="inlineStr">
        <is>
          <t xml:space="preserve">1070x504x242 (B) / 1070x520x230 (E)</t>
        </is>
      </c>
      <c r="I47" s="117" t="inlineStr">
        <is>
          <t xml:space="preserve">1170x504x242 (B) / 1170x520x230 (E)</t>
        </is>
      </c>
      <c r="J47" s="118" t="inlineStr">
        <is>
          <t xml:space="preserve">1370x504x242 (B) / 1370x520x230 (E)</t>
        </is>
      </c>
      <c r="K47" s="117" t="inlineStr">
        <is>
          <t xml:space="preserve">1470x504x242 (B) / 1470x520x230 (E)</t>
        </is>
      </c>
      <c r="L47" s="118" t="inlineStr">
        <is>
          <t xml:space="preserve">1770x504x242 (B) / 1770x520x230 (E)</t>
        </is>
      </c>
      <c r="M47" s="117" t="inlineStr">
        <is>
          <t xml:space="preserve">1870x504x242 (B) / 1870x520x230 (E)</t>
        </is>
      </c>
    </row>
    <row r="48" spans="2:22" x14ac:dyDescent="0.25">
      <c r="B48" s="106" t="s">
        <v>221</v>
      </c>
      <c r="C48" s="83" t="s">
        <v>11</v>
      </c>
      <c r="D48" s="107"/>
      <c r="E48" s="117" t="inlineStr">
        <is>
          <t xml:space="preserve">700x530x260</t>
        </is>
      </c>
      <c r="F48" s="118" t="inlineStr">
        <is>
          <t xml:space="preserve">800x530x260</t>
        </is>
      </c>
      <c r="G48" s="117" t="inlineStr">
        <is>
          <t xml:space="preserve">1000x530x260</t>
        </is>
      </c>
      <c r="H48" s="118" t="inlineStr">
        <is>
          <t xml:space="preserve">1100x530x260</t>
        </is>
      </c>
      <c r="I48" s="117" t="inlineStr">
        <is>
          <t xml:space="preserve">1200x530x260</t>
        </is>
      </c>
      <c r="J48" s="118" t="inlineStr">
        <is>
          <t xml:space="preserve">1400x530x260</t>
        </is>
      </c>
      <c r="K48" s="117" t="inlineStr">
        <is>
          <t xml:space="preserve">1500x530x260</t>
        </is>
      </c>
      <c r="L48" s="118" t="inlineStr">
        <is>
          <t xml:space="preserve">1800x530x260</t>
        </is>
      </c>
      <c r="M48" s="117" t="inlineStr">
        <is>
          <t xml:space="preserve">1900x530x260</t>
        </is>
      </c>
    </row>
    <row r="49" spans="2:13" x14ac:dyDescent="0.25">
      <c r="B49" s="106" t="s">
        <v>2</v>
      </c>
      <c r="C49" s="83" t="s">
        <v>0</v>
      </c>
      <c r="D49" s="107"/>
      <c r="E49" s="112">
        <v>11.0</v>
      </c>
      <c r="F49" s="113">
        <v>11.9</v>
      </c>
      <c r="G49" s="112">
        <v>15.0</v>
      </c>
      <c r="H49" s="113">
        <v>16.0</v>
      </c>
      <c r="I49" s="112">
        <v>17.4</v>
      </c>
      <c r="J49" s="113">
        <v>22.1</v>
      </c>
      <c r="K49" s="112">
        <v>24.0</v>
      </c>
      <c r="L49" s="113">
        <v>29.2</v>
      </c>
      <c r="M49" s="112">
        <v>30.4</v>
      </c>
    </row>
    <row r="50" spans="2:13" x14ac:dyDescent="0.25">
      <c r="B50" s="106" t="s">
        <v>1</v>
      </c>
      <c r="C50" s="83" t="s">
        <v>0</v>
      </c>
      <c r="D50" s="107"/>
      <c r="E50" s="112">
        <v>12.2</v>
      </c>
      <c r="F50" s="113">
        <v>13.3</v>
      </c>
      <c r="G50" s="112">
        <v>16.6</v>
      </c>
      <c r="H50" s="113">
        <v>17.7</v>
      </c>
      <c r="I50" s="112">
        <v>19.2</v>
      </c>
      <c r="J50" s="113">
        <v>24.4</v>
      </c>
      <c r="K50" s="112">
        <v>26.3</v>
      </c>
      <c r="L50" s="113">
        <v>32.2</v>
      </c>
      <c r="M50" s="112">
        <v>33.4</v>
      </c>
    </row>
    <row r="94" spans="2:13" x14ac:dyDescent="0.25">
      <c r="B94" t="s">
        <v>164</v>
      </c>
    </row>
    <row r="95" spans="2:13" x14ac:dyDescent="0.25">
      <c r="B95" t="s">
        <v>165</v>
      </c>
      <c r="E95">
        <v>149993</v>
      </c>
      <c r="F95">
        <v>232248</v>
      </c>
      <c r="G95">
        <v>299987</v>
      </c>
      <c r="H95">
        <v>154832</v>
      </c>
      <c r="I95">
        <v>319341</v>
      </c>
      <c r="J95">
        <v>483850</v>
      </c>
      <c r="K95">
        <v>532235</v>
      </c>
      <c r="L95">
        <v>716097</v>
      </c>
      <c r="M95">
        <v>822544</v>
      </c>
    </row>
    <row r="96" spans="2:13" x14ac:dyDescent="0.25">
      <c r="B96" t="s">
        <v>166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</row>
    <row r="97" spans="2:13" x14ac:dyDescent="0.25">
      <c r="B97" t="s">
        <v>167</v>
      </c>
      <c r="E97">
        <v>123.3</v>
      </c>
      <c r="F97">
        <v>173.4</v>
      </c>
      <c r="G97">
        <v>225.1</v>
      </c>
      <c r="H97">
        <v>286.1</v>
      </c>
      <c r="I97">
        <v>351.2</v>
      </c>
      <c r="J97">
        <v>464.5</v>
      </c>
      <c r="K97">
        <v>535.1</v>
      </c>
      <c r="L97">
        <v>653.6</v>
      </c>
      <c r="M97">
        <v>689.2</v>
      </c>
    </row>
    <row r="98" spans="2:13" x14ac:dyDescent="0.25">
      <c r="B98" t="s">
        <v>168</v>
      </c>
      <c r="E98">
        <v>-297.9</v>
      </c>
      <c r="F98">
        <v>-394</v>
      </c>
      <c r="G98">
        <v>-469.5</v>
      </c>
      <c r="H98">
        <v>-577.5</v>
      </c>
      <c r="I98">
        <v>-736.8</v>
      </c>
      <c r="J98">
        <v>-918</v>
      </c>
      <c r="K98">
        <v>-1083.8</v>
      </c>
      <c r="L98">
        <v>-1267.4</v>
      </c>
      <c r="M98">
        <v>-1271.5</v>
      </c>
    </row>
    <row r="99" spans="2:13" x14ac:dyDescent="0.25">
      <c r="B99" t="s">
        <v>169</v>
      </c>
      <c r="E99">
        <v>108.2</v>
      </c>
      <c r="F99">
        <v>154.5</v>
      </c>
      <c r="G99">
        <v>207.2</v>
      </c>
      <c r="H99">
        <v>232</v>
      </c>
      <c r="I99">
        <v>299.6</v>
      </c>
      <c r="J99">
        <v>402.4</v>
      </c>
      <c r="K99">
        <v>453</v>
      </c>
      <c r="L99">
        <v>548.1</v>
      </c>
      <c r="M99">
        <v>599.7</v>
      </c>
    </row>
    <row r="100" spans="2:13" x14ac:dyDescent="0.25">
      <c r="B100" t="s">
        <v>170</v>
      </c>
      <c r="E100">
        <v>-281.7</v>
      </c>
      <c r="F100">
        <v>-393.5</v>
      </c>
      <c r="G100">
        <v>-485.5</v>
      </c>
      <c r="H100">
        <v>-535.3</v>
      </c>
      <c r="I100">
        <v>-721.1</v>
      </c>
      <c r="J100">
        <v>-897.6</v>
      </c>
      <c r="K100">
        <v>-1068</v>
      </c>
      <c r="L100">
        <v>-1225</v>
      </c>
      <c r="M100">
        <v>-1323.1</v>
      </c>
    </row>
    <row r="101" spans="2:13" x14ac:dyDescent="0.25">
      <c r="B101" t="s">
        <v>171</v>
      </c>
      <c r="E101">
        <v>0.899</v>
      </c>
      <c r="F101">
        <v>0.904</v>
      </c>
      <c r="G101">
        <v>0.914</v>
      </c>
      <c r="H101">
        <v>0.916</v>
      </c>
      <c r="I101">
        <v>0.898</v>
      </c>
      <c r="J101">
        <v>0.91</v>
      </c>
      <c r="K101">
        <v>0.91</v>
      </c>
      <c r="L101">
        <v>0.901</v>
      </c>
      <c r="M101">
        <v>0.919</v>
      </c>
    </row>
    <row r="102" spans="2:13" x14ac:dyDescent="0.25">
      <c r="B102" t="s">
        <v>172</v>
      </c>
      <c r="E102">
        <v>0.728</v>
      </c>
      <c r="F102">
        <v>0.744</v>
      </c>
      <c r="G102">
        <v>0.736</v>
      </c>
      <c r="H102">
        <v>0.737</v>
      </c>
      <c r="I102">
        <v>0.722</v>
      </c>
      <c r="J102">
        <v>0.736</v>
      </c>
      <c r="K102">
        <v>0.735</v>
      </c>
      <c r="L102">
        <v>0.728</v>
      </c>
      <c r="M102">
        <v>0.742</v>
      </c>
    </row>
    <row r="103" spans="2:13" x14ac:dyDescent="0.25">
      <c r="B103" t="s">
        <v>173</v>
      </c>
      <c r="E103">
        <v>0.869</v>
      </c>
      <c r="F103">
        <v>0.87</v>
      </c>
      <c r="G103">
        <v>0.838</v>
      </c>
      <c r="H103">
        <v>0.895</v>
      </c>
      <c r="I103">
        <v>0.845</v>
      </c>
      <c r="J103">
        <v>0.857</v>
      </c>
      <c r="K103">
        <v>0.87</v>
      </c>
      <c r="L103">
        <v>0.873</v>
      </c>
      <c r="M103">
        <v>0.865</v>
      </c>
    </row>
    <row r="104" spans="2:13" x14ac:dyDescent="0.25">
      <c r="B104" t="s">
        <v>174</v>
      </c>
      <c r="E104">
        <v>0.72</v>
      </c>
      <c r="F104">
        <v>0.741</v>
      </c>
      <c r="G104">
        <v>0.74</v>
      </c>
      <c r="H104">
        <v>0.74</v>
      </c>
      <c r="I104">
        <v>0.72</v>
      </c>
      <c r="J104">
        <v>0.72</v>
      </c>
      <c r="K104">
        <v>0.72</v>
      </c>
      <c r="L104">
        <v>0.73</v>
      </c>
      <c r="M104">
        <v>0.71</v>
      </c>
    </row>
    <row r="105" spans="2:13" x14ac:dyDescent="0.25">
      <c r="B105" t="s">
        <v>175</v>
      </c>
      <c r="E105">
        <v>340</v>
      </c>
      <c r="F105">
        <v>510</v>
      </c>
      <c r="G105">
        <v>680</v>
      </c>
      <c r="H105">
        <v>850</v>
      </c>
      <c r="I105">
        <v>1020</v>
      </c>
      <c r="J105">
        <v>1360</v>
      </c>
      <c r="K105">
        <v>1700</v>
      </c>
      <c r="L105">
        <v>2040</v>
      </c>
      <c r="M105">
        <v>2380</v>
      </c>
    </row>
    <row r="106" spans="2:13" x14ac:dyDescent="0.25">
      <c r="B106" t="s">
        <v>176</v>
      </c>
      <c r="E106">
        <v>255</v>
      </c>
      <c r="F106">
        <v>382</v>
      </c>
      <c r="G106">
        <v>510</v>
      </c>
      <c r="H106">
        <v>637</v>
      </c>
      <c r="I106">
        <v>765</v>
      </c>
      <c r="J106">
        <v>1122</v>
      </c>
      <c r="K106">
        <v>1402</v>
      </c>
      <c r="L106">
        <v>1683</v>
      </c>
      <c r="M106">
        <v>1927</v>
      </c>
    </row>
    <row r="107" spans="2:13" x14ac:dyDescent="0.25">
      <c r="B107" t="s">
        <v>177</v>
      </c>
      <c r="E107">
        <v>170</v>
      </c>
      <c r="F107">
        <v>255</v>
      </c>
      <c r="G107">
        <v>340</v>
      </c>
      <c r="H107">
        <v>425</v>
      </c>
      <c r="I107">
        <v>510</v>
      </c>
      <c r="J107">
        <v>850</v>
      </c>
      <c r="K107">
        <v>1062</v>
      </c>
      <c r="L107">
        <v>1275</v>
      </c>
      <c r="M107">
        <v>1487</v>
      </c>
    </row>
    <row r="108" spans="2:13" x14ac:dyDescent="0.25">
      <c r="B108" t="s">
        <v>178</v>
      </c>
      <c r="E108">
        <v>28</v>
      </c>
      <c r="F108">
        <v>34</v>
      </c>
      <c r="G108">
        <v>55</v>
      </c>
      <c r="H108">
        <v>68</v>
      </c>
      <c r="I108">
        <v>87</v>
      </c>
      <c r="J108">
        <v>125</v>
      </c>
      <c r="K108">
        <v>152</v>
      </c>
      <c r="L108">
        <v>185</v>
      </c>
      <c r="M108">
        <v>205</v>
      </c>
    </row>
    <row r="109" spans="2:13" x14ac:dyDescent="0.25">
      <c r="B109" t="s">
        <v>179</v>
      </c>
      <c r="E109">
        <v>34</v>
      </c>
      <c r="F109">
        <v>35</v>
      </c>
      <c r="G109">
        <v>38</v>
      </c>
      <c r="H109">
        <v>42</v>
      </c>
      <c r="I109">
        <v>43</v>
      </c>
      <c r="J109">
        <v>44</v>
      </c>
      <c r="K109">
        <v>46</v>
      </c>
      <c r="L109">
        <v>48</v>
      </c>
      <c r="M109">
        <v>49</v>
      </c>
    </row>
    <row r="110" spans="2:13" x14ac:dyDescent="0.25">
      <c r="B110" t="s">
        <v>180</v>
      </c>
      <c r="E110">
        <v>149993</v>
      </c>
      <c r="F110">
        <v>232248</v>
      </c>
      <c r="G110">
        <v>299987</v>
      </c>
      <c r="H110">
        <v>154832</v>
      </c>
      <c r="I110">
        <v>319341</v>
      </c>
      <c r="J110">
        <v>483850</v>
      </c>
      <c r="K110">
        <v>532235</v>
      </c>
      <c r="L110">
        <v>716097</v>
      </c>
      <c r="M110">
        <v>822544</v>
      </c>
    </row>
    <row r="111" spans="2:13" x14ac:dyDescent="0.25">
      <c r="B111" t="s">
        <v>181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</row>
    <row r="112" spans="2:13" x14ac:dyDescent="0.25">
      <c r="B112" t="s">
        <v>182</v>
      </c>
      <c r="E112">
        <v>123.3</v>
      </c>
      <c r="F112">
        <v>173.4</v>
      </c>
      <c r="G112">
        <v>225.1</v>
      </c>
      <c r="H112">
        <v>286.1</v>
      </c>
      <c r="I112">
        <v>351.2</v>
      </c>
      <c r="J112">
        <v>464.5</v>
      </c>
      <c r="K112">
        <v>535.1</v>
      </c>
      <c r="L112">
        <v>653.6</v>
      </c>
      <c r="M112">
        <v>689.2</v>
      </c>
    </row>
    <row r="113" spans="2:13" x14ac:dyDescent="0.25">
      <c r="B113" t="s">
        <v>183</v>
      </c>
      <c r="E113">
        <v>-297.9</v>
      </c>
      <c r="F113">
        <v>-394</v>
      </c>
      <c r="G113">
        <v>-469.5</v>
      </c>
      <c r="H113">
        <v>-577.5</v>
      </c>
      <c r="I113">
        <v>-736.8</v>
      </c>
      <c r="J113">
        <v>-918</v>
      </c>
      <c r="K113">
        <v>-1083.8</v>
      </c>
      <c r="L113">
        <v>-1267.4</v>
      </c>
      <c r="M113">
        <v>-1271.5</v>
      </c>
    </row>
    <row r="114" spans="2:13" x14ac:dyDescent="0.25">
      <c r="B114" t="s">
        <v>184</v>
      </c>
      <c r="E114">
        <v>108.2</v>
      </c>
      <c r="F114">
        <v>154.5</v>
      </c>
      <c r="G114">
        <v>207.2</v>
      </c>
      <c r="H114">
        <v>232</v>
      </c>
      <c r="I114">
        <v>299.6</v>
      </c>
      <c r="J114">
        <v>402.4</v>
      </c>
      <c r="K114">
        <v>453</v>
      </c>
      <c r="L114">
        <v>548.1</v>
      </c>
      <c r="M114">
        <v>599.7</v>
      </c>
    </row>
    <row r="115" spans="2:13" x14ac:dyDescent="0.25">
      <c r="B115" t="s">
        <v>185</v>
      </c>
      <c r="E115">
        <v>-281.7</v>
      </c>
      <c r="F115">
        <v>-393.5</v>
      </c>
      <c r="G115">
        <v>-485.5</v>
      </c>
      <c r="H115">
        <v>-535.3</v>
      </c>
      <c r="I115">
        <v>-721.1</v>
      </c>
      <c r="J115">
        <v>-897.6</v>
      </c>
      <c r="K115">
        <v>-1068</v>
      </c>
      <c r="L115">
        <v>-1225</v>
      </c>
      <c r="M115">
        <v>-1323.1</v>
      </c>
    </row>
    <row r="116" spans="2:13" x14ac:dyDescent="0.25">
      <c r="B116" t="s">
        <v>186</v>
      </c>
      <c r="E116">
        <v>0.899</v>
      </c>
      <c r="F116">
        <v>0.904</v>
      </c>
      <c r="G116">
        <v>0.914</v>
      </c>
      <c r="H116">
        <v>0.916</v>
      </c>
      <c r="I116">
        <v>0.898</v>
      </c>
      <c r="J116">
        <v>0.91</v>
      </c>
      <c r="K116">
        <v>0.91</v>
      </c>
      <c r="L116">
        <v>0.901</v>
      </c>
      <c r="M116">
        <v>0.919</v>
      </c>
    </row>
    <row r="117" spans="2:13" x14ac:dyDescent="0.25">
      <c r="B117" t="s">
        <v>187</v>
      </c>
      <c r="E117">
        <v>0.728</v>
      </c>
      <c r="F117">
        <v>0.744</v>
      </c>
      <c r="G117">
        <v>0.736</v>
      </c>
      <c r="H117">
        <v>0.737</v>
      </c>
      <c r="I117">
        <v>0.722</v>
      </c>
      <c r="J117">
        <v>0.736</v>
      </c>
      <c r="K117">
        <v>0.735</v>
      </c>
      <c r="L117">
        <v>0.728</v>
      </c>
      <c r="M117">
        <v>0.742</v>
      </c>
    </row>
    <row r="118" spans="2:13" x14ac:dyDescent="0.25">
      <c r="B118" t="s">
        <v>188</v>
      </c>
      <c r="E118">
        <v>0.869</v>
      </c>
      <c r="F118">
        <v>0.87</v>
      </c>
      <c r="G118">
        <v>0.838</v>
      </c>
      <c r="H118">
        <v>0.895</v>
      </c>
      <c r="I118">
        <v>0.845</v>
      </c>
      <c r="J118">
        <v>0.857</v>
      </c>
      <c r="K118">
        <v>0.87</v>
      </c>
      <c r="L118">
        <v>0.873</v>
      </c>
      <c r="M118">
        <v>0.865</v>
      </c>
    </row>
    <row r="119" spans="2:13" x14ac:dyDescent="0.25">
      <c r="B119" t="s">
        <v>189</v>
      </c>
      <c r="E119">
        <v>0.72</v>
      </c>
      <c r="F119">
        <v>0.741</v>
      </c>
      <c r="G119">
        <v>0.74</v>
      </c>
      <c r="H119">
        <v>0.74</v>
      </c>
      <c r="I119">
        <v>0.72</v>
      </c>
      <c r="J119">
        <v>0.72</v>
      </c>
      <c r="K119">
        <v>0.72</v>
      </c>
      <c r="L119">
        <v>0.73</v>
      </c>
      <c r="M119">
        <v>0.71</v>
      </c>
    </row>
    <row r="120" spans="2:13" x14ac:dyDescent="0.25">
      <c r="B120" t="s">
        <v>190</v>
      </c>
      <c r="E120">
        <v>340</v>
      </c>
      <c r="F120">
        <v>510</v>
      </c>
      <c r="G120">
        <v>680</v>
      </c>
      <c r="H120">
        <v>850</v>
      </c>
      <c r="I120">
        <v>1020</v>
      </c>
      <c r="J120">
        <v>1360</v>
      </c>
      <c r="K120">
        <v>1700</v>
      </c>
      <c r="L120">
        <v>2040</v>
      </c>
      <c r="M120">
        <v>2380</v>
      </c>
    </row>
    <row r="121" spans="2:13" x14ac:dyDescent="0.25">
      <c r="B121" t="s">
        <v>191</v>
      </c>
      <c r="E121">
        <v>255</v>
      </c>
      <c r="F121">
        <v>382</v>
      </c>
      <c r="G121">
        <v>510</v>
      </c>
      <c r="H121">
        <v>637</v>
      </c>
      <c r="I121">
        <v>765</v>
      </c>
      <c r="J121">
        <v>1122</v>
      </c>
      <c r="K121">
        <v>1402</v>
      </c>
      <c r="L121">
        <v>1683</v>
      </c>
      <c r="M121">
        <v>1927</v>
      </c>
    </row>
    <row r="122" spans="2:13" x14ac:dyDescent="0.25">
      <c r="B122" t="s">
        <v>192</v>
      </c>
      <c r="E122">
        <v>170</v>
      </c>
      <c r="F122">
        <v>255</v>
      </c>
      <c r="G122">
        <v>340</v>
      </c>
      <c r="H122">
        <v>425</v>
      </c>
      <c r="I122">
        <v>510</v>
      </c>
      <c r="J122">
        <v>850</v>
      </c>
      <c r="K122">
        <v>1062</v>
      </c>
      <c r="L122">
        <v>1275</v>
      </c>
      <c r="M122">
        <v>1487</v>
      </c>
    </row>
    <row r="123" spans="2:13" x14ac:dyDescent="0.25">
      <c r="B123" t="s">
        <v>193</v>
      </c>
      <c r="E123">
        <v>42</v>
      </c>
      <c r="F123">
        <v>55</v>
      </c>
      <c r="G123">
        <v>68</v>
      </c>
      <c r="H123">
        <v>87</v>
      </c>
      <c r="I123">
        <v>108</v>
      </c>
      <c r="J123">
        <v>142</v>
      </c>
      <c r="K123">
        <v>174</v>
      </c>
      <c r="L123">
        <v>210</v>
      </c>
      <c r="M123">
        <v>253</v>
      </c>
    </row>
    <row r="124" spans="2:13" x14ac:dyDescent="0.25">
      <c r="B124" t="s">
        <v>194</v>
      </c>
      <c r="E124">
        <v>37</v>
      </c>
      <c r="F124">
        <v>38</v>
      </c>
      <c r="G124">
        <v>41</v>
      </c>
      <c r="H124">
        <v>44</v>
      </c>
      <c r="I124">
        <v>45</v>
      </c>
      <c r="J124">
        <v>46</v>
      </c>
      <c r="K124">
        <v>48</v>
      </c>
      <c r="L124">
        <v>48</v>
      </c>
      <c r="M124">
        <v>49</v>
      </c>
    </row>
    <row r="125" spans="2:13" x14ac:dyDescent="0.25">
      <c r="B125" t="s">
        <v>195</v>
      </c>
      <c r="E125">
        <v>149993</v>
      </c>
      <c r="F125">
        <v>232248</v>
      </c>
      <c r="G125">
        <v>299987</v>
      </c>
      <c r="H125">
        <v>154832</v>
      </c>
      <c r="I125">
        <v>319341</v>
      </c>
      <c r="J125">
        <v>483850</v>
      </c>
      <c r="K125">
        <v>532235</v>
      </c>
      <c r="L125">
        <v>716097</v>
      </c>
      <c r="M125">
        <v>822544</v>
      </c>
    </row>
    <row r="126" spans="2:13" x14ac:dyDescent="0.25">
      <c r="B126" t="s">
        <v>196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</row>
    <row r="127" spans="2:13" x14ac:dyDescent="0.25">
      <c r="B127" t="s">
        <v>197</v>
      </c>
      <c r="E127">
        <v>123.3</v>
      </c>
      <c r="F127">
        <v>173.4</v>
      </c>
      <c r="G127">
        <v>225.1</v>
      </c>
      <c r="H127">
        <v>286.1</v>
      </c>
      <c r="I127">
        <v>351.2</v>
      </c>
      <c r="J127">
        <v>464.5</v>
      </c>
      <c r="K127">
        <v>535.1</v>
      </c>
      <c r="L127">
        <v>653.6</v>
      </c>
      <c r="M127">
        <v>689.2</v>
      </c>
    </row>
    <row r="128" spans="2:13" x14ac:dyDescent="0.25">
      <c r="B128" t="s">
        <v>198</v>
      </c>
      <c r="E128">
        <v>-297.9</v>
      </c>
      <c r="F128">
        <v>-394</v>
      </c>
      <c r="G128">
        <v>-469.5</v>
      </c>
      <c r="H128">
        <v>-577.5</v>
      </c>
      <c r="I128">
        <v>-736.8</v>
      </c>
      <c r="J128">
        <v>-918</v>
      </c>
      <c r="K128">
        <v>-1083.8</v>
      </c>
      <c r="L128">
        <v>-1267.4</v>
      </c>
      <c r="M128">
        <v>-1271.5</v>
      </c>
    </row>
    <row r="129" spans="2:13" x14ac:dyDescent="0.25">
      <c r="B129" t="s">
        <v>199</v>
      </c>
      <c r="E129">
        <v>108.2</v>
      </c>
      <c r="F129">
        <v>154.5</v>
      </c>
      <c r="G129">
        <v>207.2</v>
      </c>
      <c r="H129">
        <v>232</v>
      </c>
      <c r="I129">
        <v>299.6</v>
      </c>
      <c r="J129">
        <v>402.4</v>
      </c>
      <c r="K129">
        <v>453</v>
      </c>
      <c r="L129">
        <v>548.1</v>
      </c>
      <c r="M129">
        <v>599.7</v>
      </c>
    </row>
    <row r="130" spans="2:13" x14ac:dyDescent="0.25">
      <c r="B130" t="s">
        <v>200</v>
      </c>
      <c r="E130">
        <v>-281.7</v>
      </c>
      <c r="F130">
        <v>-393.5</v>
      </c>
      <c r="G130">
        <v>-485.5</v>
      </c>
      <c r="H130">
        <v>-535.3</v>
      </c>
      <c r="I130">
        <v>-721.1</v>
      </c>
      <c r="J130">
        <v>-897.6</v>
      </c>
      <c r="K130">
        <v>-1068</v>
      </c>
      <c r="L130">
        <v>-1225</v>
      </c>
      <c r="M130">
        <v>-1323.1</v>
      </c>
    </row>
    <row r="131" spans="2:13" x14ac:dyDescent="0.25">
      <c r="B131" t="s">
        <v>201</v>
      </c>
      <c r="E131">
        <v>0.899</v>
      </c>
      <c r="F131">
        <v>0.904</v>
      </c>
      <c r="G131">
        <v>0.914</v>
      </c>
      <c r="H131">
        <v>0.916</v>
      </c>
      <c r="I131">
        <v>0.898</v>
      </c>
      <c r="J131">
        <v>0.91</v>
      </c>
      <c r="K131">
        <v>0.91</v>
      </c>
      <c r="L131">
        <v>0.901</v>
      </c>
      <c r="M131">
        <v>0.919</v>
      </c>
    </row>
    <row r="132" spans="2:13" x14ac:dyDescent="0.25">
      <c r="B132" t="s">
        <v>202</v>
      </c>
      <c r="E132">
        <v>0.728</v>
      </c>
      <c r="F132">
        <v>0.744</v>
      </c>
      <c r="G132">
        <v>0.736</v>
      </c>
      <c r="H132">
        <v>0.737</v>
      </c>
      <c r="I132">
        <v>0.722</v>
      </c>
      <c r="J132">
        <v>0.736</v>
      </c>
      <c r="K132">
        <v>0.735</v>
      </c>
      <c r="L132">
        <v>0.728</v>
      </c>
      <c r="M132">
        <v>0.742</v>
      </c>
    </row>
    <row r="133" spans="2:13" x14ac:dyDescent="0.25">
      <c r="B133" t="s">
        <v>203</v>
      </c>
      <c r="E133">
        <v>0.869</v>
      </c>
      <c r="F133">
        <v>0.87</v>
      </c>
      <c r="G133">
        <v>0.838</v>
      </c>
      <c r="H133">
        <v>0.895</v>
      </c>
      <c r="I133">
        <v>0.845</v>
      </c>
      <c r="J133">
        <v>0.857</v>
      </c>
      <c r="K133">
        <v>0.87</v>
      </c>
      <c r="L133">
        <v>0.873</v>
      </c>
      <c r="M133">
        <v>0.865</v>
      </c>
    </row>
    <row r="134" spans="2:13" x14ac:dyDescent="0.25">
      <c r="B134" t="s">
        <v>204</v>
      </c>
      <c r="E134">
        <v>0.72</v>
      </c>
      <c r="F134">
        <v>0.741</v>
      </c>
      <c r="G134">
        <v>0.74</v>
      </c>
      <c r="H134">
        <v>0.74</v>
      </c>
      <c r="I134">
        <v>0.72</v>
      </c>
      <c r="J134">
        <v>0.72</v>
      </c>
      <c r="K134">
        <v>0.72</v>
      </c>
      <c r="L134">
        <v>0.73</v>
      </c>
      <c r="M134">
        <v>0.71</v>
      </c>
    </row>
    <row r="135" spans="2:13" x14ac:dyDescent="0.25">
      <c r="B135" t="s">
        <v>205</v>
      </c>
      <c r="E135">
        <v>340</v>
      </c>
      <c r="F135">
        <v>510</v>
      </c>
      <c r="G135">
        <v>680</v>
      </c>
      <c r="H135">
        <v>850</v>
      </c>
      <c r="I135">
        <v>1020</v>
      </c>
      <c r="J135">
        <v>1360</v>
      </c>
      <c r="K135">
        <v>1700</v>
      </c>
      <c r="L135">
        <v>2040</v>
      </c>
      <c r="M135">
        <v>2380</v>
      </c>
    </row>
    <row r="136" spans="2:13" x14ac:dyDescent="0.25">
      <c r="B136" t="s">
        <v>206</v>
      </c>
      <c r="E136">
        <v>255</v>
      </c>
      <c r="F136">
        <v>382</v>
      </c>
      <c r="G136">
        <v>510</v>
      </c>
      <c r="H136">
        <v>637</v>
      </c>
      <c r="I136">
        <v>765</v>
      </c>
      <c r="J136">
        <v>1122</v>
      </c>
      <c r="K136">
        <v>1402</v>
      </c>
      <c r="L136">
        <v>1683</v>
      </c>
      <c r="M136">
        <v>1927</v>
      </c>
    </row>
    <row r="137" spans="2:13" x14ac:dyDescent="0.25">
      <c r="B137" t="s">
        <v>207</v>
      </c>
      <c r="E137">
        <v>170</v>
      </c>
      <c r="F137">
        <v>255</v>
      </c>
      <c r="G137">
        <v>340</v>
      </c>
      <c r="H137">
        <v>425</v>
      </c>
      <c r="I137">
        <v>510</v>
      </c>
      <c r="J137">
        <v>850</v>
      </c>
      <c r="K137">
        <v>1062</v>
      </c>
      <c r="L137">
        <v>1275</v>
      </c>
      <c r="M137">
        <v>1487</v>
      </c>
    </row>
    <row r="138" spans="2:13" x14ac:dyDescent="0.25">
      <c r="B138" t="s">
        <v>208</v>
      </c>
      <c r="E138">
        <v>49</v>
      </c>
      <c r="F138">
        <v>66</v>
      </c>
      <c r="G138">
        <v>84</v>
      </c>
      <c r="H138">
        <v>100</v>
      </c>
      <c r="I138">
        <v>118</v>
      </c>
      <c r="J138">
        <v>174</v>
      </c>
      <c r="K138">
        <v>210</v>
      </c>
      <c r="L138">
        <v>250</v>
      </c>
      <c r="M138">
        <v>300</v>
      </c>
    </row>
    <row r="139" spans="2:13" x14ac:dyDescent="0.25">
      <c r="B139" t="s">
        <v>209</v>
      </c>
      <c r="E139">
        <v>42</v>
      </c>
      <c r="F139">
        <v>44</v>
      </c>
      <c r="G139">
        <v>46</v>
      </c>
      <c r="H139">
        <v>47</v>
      </c>
      <c r="I139">
        <v>49</v>
      </c>
      <c r="J139">
        <v>50</v>
      </c>
      <c r="K139">
        <v>52</v>
      </c>
      <c r="L139">
        <v>54</v>
      </c>
      <c r="M139">
        <v>56</v>
      </c>
    </row>
  </sheetData>
  <sheetProtection algorithmName="SHA-512" hashValue="foEn1uHH6vhaGhRO/kBMz8bmXOSlmMYIPRBDVzBa4JuDCnh0SHvrIgph0QPxcC2b0e144nR4MRkjh01BLsFhdA==" saltValue="zy0pVV1Lx14tOm+rzscYUg==" spinCount="100000" sheet="1" objects="1" scenarios="1"/>
  <mergeCells count="37">
    <mergeCell ref="G6:J8"/>
    <mergeCell ref="G9:J9"/>
    <mergeCell ref="G11:H11"/>
    <mergeCell ref="I11:J11"/>
    <mergeCell ref="B13:D13"/>
    <mergeCell ref="B14:B16"/>
    <mergeCell ref="C14:C16"/>
    <mergeCell ref="B17:B19"/>
    <mergeCell ref="C17:C19"/>
    <mergeCell ref="B20:B22"/>
    <mergeCell ref="C20:C22"/>
    <mergeCell ref="B23:B25"/>
    <mergeCell ref="C23:C25"/>
    <mergeCell ref="E26:M26"/>
    <mergeCell ref="B27:B29"/>
    <mergeCell ref="C27:C29"/>
    <mergeCell ref="B30:B32"/>
    <mergeCell ref="C30:C32"/>
    <mergeCell ref="B33:B35"/>
    <mergeCell ref="C33:C35"/>
    <mergeCell ref="E39:M39"/>
    <mergeCell ref="B37:B38"/>
    <mergeCell ref="C37:C38"/>
    <mergeCell ref="B40:D40"/>
    <mergeCell ref="E40:M40"/>
    <mergeCell ref="B41:D41"/>
    <mergeCell ref="E41:M41"/>
    <mergeCell ref="B42:D42"/>
    <mergeCell ref="E42:M42"/>
    <mergeCell ref="B46:D46"/>
    <mergeCell ref="E46:M46"/>
    <mergeCell ref="B43:D43"/>
    <mergeCell ref="E43:M43"/>
    <mergeCell ref="B44:D44"/>
    <mergeCell ref="E44:M44"/>
    <mergeCell ref="B45:D45"/>
    <mergeCell ref="E45:M45"/>
  </mergeCells>
  <conditionalFormatting sqref="E17:M22">
    <cfRule type="cellIs" dxfId="10" priority="2" operator="between">
      <formula>$V$4</formula>
      <formula>$V$5</formula>
    </cfRule>
  </conditionalFormatting>
  <conditionalFormatting sqref="E23:M25">
    <cfRule type="cellIs" dxfId="9" priority="1" operator="between">
      <formula>$V$4</formula>
      <formula>$V$5</formula>
    </cfRule>
  </conditionalFormatting>
  <dataValidations count="7">
    <dataValidation type="custom" allowBlank="1" showErrorMessage="1" errorTitle="Invalid value" error="Water inlet temperature: 3-14 °C (cooling) or 30-70 °C (heating)." sqref="M3">
      <formula1>OR(AND(M3&gt;=3,M3&lt;=14),AND(M3&gt;=30,M3&lt;=70))</formula1>
    </dataValidation>
    <dataValidation type="custom" allowBlank="1" showErrorMessage="1" errorStyle="warning" errorTitle="Water ΔT" error="Recommended water ΔT (inlet/outlet difference) is 3-8 K. Outside this range the calculation accuracy is reduced." sqref="M4">
      <formula1>AND(ABS(M3-M4)&gt;=3,ABS(M3-M4)&lt;=8)</formula1>
    </dataValidation>
    <dataValidation type="decimal" allowBlank="1" showErrorMessage="1" errorTitle="Invalid value" error="Room temperature: 16-32 °C." sqref="M5">
      <formula1>16</formula1>
      <formula2>32</formula2>
    </dataValidation>
    <dataValidation type="list" allowBlank="1" showInputMessage="1" showErrorMessage="1" sqref="M6">
      <formula1>"12,30,50"</formula1>
    </dataValidation>
    <dataValidation type="decimal" allowBlank="1" showErrorMessage="1" errorTitle="Invalid value" error="Room relative humidity: 30-80 %." sqref="M7">
      <formula1>30</formula1>
      <formula2>80</formula2>
    </dataValidation>
    <dataValidation type="decimal" allowBlank="1" showErrorMessage="1" operator="greaterThan" errorTitle="Invalid value" error="Enter a capacity greater than 0 W." sqref="M8">
      <formula1>0</formula1>
    </dataValidation>
    <dataValidation type="decimal" allowBlank="1" showErrorMessage="1" errorTitle="Invalid value" error="Enter a value from 0 to 100 %." sqref="M9 M10">
      <formula1>0</formula1>
      <formula2>1</formula2>
    </dataValidation>
  </dataValidations>
  <printOptions horizontalCentered="1"/>
  <pageMargins left="0.78740157480314965" right="0.39370078740157483" top="0.35433070866141736" bottom="0.35433070866141736" header="0.31496062992125984" footer="0.31496062992125984"/>
  <pageSetup scale="49" orientation="portrait" r:id="rId1"/>
  <ignoredErrors>
    <ignoredError sqref="E15:M16 E18:F19 E17:F17 H17:M17 E21:M33 E20:F20 H20:M20 E36:M36 H18:M19 G18:G19 G17 G20 F14:M14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52BCD-4280-480A-87EB-C40DD50939FC}">
  <dimension ref="B1:V196"/>
  <sheetViews>
    <sheetView showGridLines="0" zoomScale="70" zoomScaleNormal="70" zoomScaleSheetLayoutView="90" workbookViewId="0">
      <selection activeCell="B23" sqref="B23:B25"/>
    </sheetView>
  </sheetViews>
  <sheetFormatPr defaultColWidth="8.77734375" defaultRowHeight="17.399999999999999" x14ac:dyDescent="0.25"/>
  <cols>
    <col min="1" max="1" width="5.44140625" style="63" customWidth="1"/>
    <col min="2" max="2" width="32.77734375" style="63" bestFit="1" customWidth="1"/>
    <col min="3" max="3" width="7.109375" style="64" bestFit="1" customWidth="1"/>
    <col min="4" max="4" width="9.109375" style="64" customWidth="1"/>
    <col min="5" max="8" width="17.109375" style="65" customWidth="1"/>
    <col min="9" max="13" width="18.109375" style="65" customWidth="1"/>
    <col min="14" max="14" width="10.109375" style="2" customWidth="1"/>
    <col min="15" max="17" width="10.109375" style="61" customWidth="1"/>
    <col min="18" max="18" width="6.6640625" style="62" bestFit="1" customWidth="1"/>
    <col min="19" max="19" width="9.109375" style="61" hidden="1" customWidth="1"/>
    <col min="20" max="20" width="7.6640625" style="61" hidden="1" customWidth="1"/>
    <col min="21" max="21" width="19.6640625" style="61" hidden="1" customWidth="1"/>
    <col min="22" max="22" width="9.109375" style="61" hidden="1" customWidth="1"/>
    <col min="23" max="26" width="0" style="63" hidden="1" customWidth="1"/>
    <col min="27" max="16384" width="8.77734375" style="63"/>
  </cols>
  <sheetData>
    <row r="1" spans="2:22" ht="17.399999999999999" customHeight="1" x14ac:dyDescent="0.25">
      <c r="B1" s="59"/>
      <c r="C1" s="59"/>
      <c r="D1" s="59"/>
      <c r="E1" s="60"/>
      <c r="F1" s="60"/>
      <c r="G1" s="60"/>
      <c r="H1" s="60"/>
      <c r="I1" s="60"/>
      <c r="J1" s="60"/>
      <c r="K1" s="60"/>
      <c r="L1" s="60"/>
      <c r="M1" s="60"/>
    </row>
    <row r="2" spans="2:22" ht="17.399999999999999" customHeight="1" x14ac:dyDescent="0.25">
      <c r="T2" s="69"/>
      <c r="U2" s="62" t="s">
        <v>52</v>
      </c>
      <c r="V2" s="66">
        <f>M3-M4</f>
      </c>
    </row>
    <row r="3" spans="2:22" ht="17.399999999999999" customHeight="1" x14ac:dyDescent="0.25">
      <c r="K3" s="67"/>
      <c r="L3" s="149" t="s">
        <v>228</v>
      </c>
      <c r="M3" s="212">
        <v>7</v>
      </c>
      <c r="N3" s="67"/>
      <c r="U3" s="62" t="s">
        <v>51</v>
      </c>
      <c r="V3" s="66">
        <f>IF((M5-(M4+M3)/2)&lt;0, 0-(M5-(M4+M3)/2),(M5-(M4+M3)/2))</f>
      </c>
    </row>
    <row r="4" spans="2:22" ht="17.399999999999999" customHeight="1" x14ac:dyDescent="0.25">
      <c r="K4" s="67"/>
      <c r="L4" s="149" t="s">
        <v>229</v>
      </c>
      <c r="M4" s="212">
        <v>12</v>
      </c>
      <c r="V4" s="70">
        <f>IF(M8*(1-$M$10)=0,0.00001,M8*(1-$M$10))</f>
      </c>
    </row>
    <row r="5" spans="2:22" ht="17.399999999999999" customHeight="1" x14ac:dyDescent="0.25">
      <c r="C5" s="71"/>
      <c r="D5" s="71"/>
      <c r="E5" s="72"/>
      <c r="J5" s="72"/>
      <c r="K5" s="67"/>
      <c r="L5" s="149" t="s">
        <v>230</v>
      </c>
      <c r="M5" s="212">
        <v>27</v>
      </c>
      <c r="N5" s="75"/>
      <c r="V5" s="70">
        <f>IF(M8*(1+$M$9)=0,0.00001,M8*(1+$M$9))</f>
      </c>
    </row>
    <row r="6" spans="2:22" ht="17.399999999999999" customHeight="1" x14ac:dyDescent="0.25">
      <c r="G6" s="175" t="s">
        <v>213</v>
      </c>
      <c r="H6" s="175"/>
      <c r="I6" s="175"/>
      <c r="J6" s="175"/>
      <c r="K6" s="60"/>
      <c r="L6" s="148" t="s">
        <v>226</v>
      </c>
      <c r="M6" s="212">
        <v>12</v>
      </c>
      <c r="V6">
        <f>(MATCH($M$6,{12,30,50},0)-1)*15</f>
      </c>
    </row>
    <row r="7" spans="2:22" ht="17.399999999999999" customHeight="1" x14ac:dyDescent="0.25">
      <c r="G7" s="175"/>
      <c r="H7" s="175"/>
      <c r="I7" s="175"/>
      <c r="J7" s="175"/>
      <c r="L7" s="149" t="inlineStr">
        <is>
          <t>Room relative humidity, %</t>
        </is>
      </c>
      <c r="M7" s="212">
        <v>47</v>
      </c>
      <c r="N7" s="61"/>
      <c r="U7" t="inlineStr">
        <is>
          <t>dx latent</t>
        </is>
      </c>
      <c r="V7">
        <f>MAX(0,0.622*($M$7/100*0.61078*EXP(17.27*$M$5/($M$5+237.3)))/(101.325-$M$7/100*0.61078*EXP(17.27*$M$5/($M$5+237.3)))-0.622*0.61078*EXP(17.27*(($M$3+$M$4)/2+3.0)/((($M$3+$M$4)/2+3.0)+237.3))/(101.325-0.61078*EXP(17.27*(($M$3+$M$4)/2+3.0)/((($M$3+$M$4)/2+3.0)+237.3))))</f>
      </c>
    </row>
    <row r="8" spans="2:22" ht="17.399999999999999" customHeight="1" x14ac:dyDescent="0.25">
      <c r="C8" s="73"/>
      <c r="D8" s="73"/>
      <c r="E8" s="74"/>
      <c r="F8" s="144"/>
      <c r="G8" s="176"/>
      <c r="H8" s="176"/>
      <c r="I8" s="176"/>
      <c r="J8" s="176"/>
      <c r="K8" s="68"/>
      <c r="L8" s="68" t="s">
        <v>231</v>
      </c>
      <c r="M8" s="214">
        <v>2500</v>
      </c>
      <c r="S8" s="62"/>
      <c r="T8" s="62"/>
    </row>
    <row r="9" spans="2:22" ht="17.399999999999999" customHeight="1" x14ac:dyDescent="0.25">
      <c r="C9" s="76"/>
      <c r="D9" s="76"/>
      <c r="E9" s="77"/>
      <c r="G9" s="177" t="s">
        <v>50</v>
      </c>
      <c r="H9" s="177"/>
      <c r="I9" s="177"/>
      <c r="J9" s="177"/>
      <c r="K9" s="68"/>
      <c r="L9" s="68" t="s">
        <v>224</v>
      </c>
      <c r="M9" s="215">
        <v>0.15</v>
      </c>
      <c r="O9" s="63"/>
      <c r="P9" s="63"/>
      <c r="Q9" s="63"/>
    </row>
    <row r="10" spans="2:22" ht="17.399999999999999" customHeight="1" thickBot="1" x14ac:dyDescent="0.3">
      <c r="D10" s="63"/>
      <c r="K10" s="68"/>
      <c r="L10" s="68" t="s">
        <v>225</v>
      </c>
      <c r="M10" s="215">
        <v>0.02</v>
      </c>
      <c r="O10" s="69"/>
      <c r="P10" s="62"/>
      <c r="Q10" s="3"/>
    </row>
    <row r="11" spans="2:22" ht="17.399999999999999" customHeight="1" thickBot="1" x14ac:dyDescent="0.3">
      <c r="D11" s="63"/>
      <c r="G11" s="178" t="s">
        <v>49</v>
      </c>
      <c r="H11" s="179"/>
      <c r="I11" s="178" t="s">
        <v>70</v>
      </c>
      <c r="J11" s="179"/>
      <c r="K11" s="67"/>
      <c r="L11" s="68"/>
      <c r="M11" s="1"/>
      <c r="O11" s="69"/>
      <c r="P11" s="62"/>
      <c r="Q11" s="3"/>
    </row>
    <row r="12" spans="2:22" ht="17.399999999999999" customHeight="1" x14ac:dyDescent="0.25">
      <c r="O12" s="69"/>
      <c r="P12" s="62"/>
      <c r="Q12" s="3"/>
    </row>
    <row r="13" spans="2:22" s="121" customFormat="1" ht="35.4" customHeight="1" thickBot="1" x14ac:dyDescent="0.3">
      <c r="B13" s="200" t="s">
        <v>48</v>
      </c>
      <c r="C13" s="201"/>
      <c r="D13" s="202"/>
      <c r="E13" s="145" t="s">
        <v>128</v>
      </c>
      <c r="F13" s="146" t="s">
        <v>129</v>
      </c>
      <c r="G13" s="145" t="s">
        <v>130</v>
      </c>
      <c r="H13" s="146" t="s">
        <v>131</v>
      </c>
      <c r="I13" s="145" t="s">
        <v>132</v>
      </c>
      <c r="J13" s="146" t="s">
        <v>133</v>
      </c>
      <c r="K13" s="145" t="s">
        <v>134</v>
      </c>
      <c r="L13" s="146" t="s">
        <v>135</v>
      </c>
      <c r="M13" s="145" t="s">
        <v>136</v>
      </c>
      <c r="N13" s="119"/>
      <c r="O13" s="61"/>
      <c r="P13" s="120"/>
      <c r="Q13" s="120"/>
      <c r="R13" s="62"/>
    </row>
    <row r="14" spans="2:22" x14ac:dyDescent="0.25">
      <c r="B14" s="169" t="s">
        <v>95</v>
      </c>
      <c r="C14" s="172" t="s">
        <v>47</v>
      </c>
      <c r="D14" s="79" t="s">
        <v>45</v>
      </c>
      <c r="E14" s="80">
        <f t="shared" ref="E14:M14" si="0">INDEX(E$101:E$145,$V$6+11)</f>
      </c>
      <c r="F14" s="81">
        <f t="shared" si="0"/>
        <v>567</v>
      </c>
      <c r="G14" s="80">
        <f t="shared" si="0"/>
        <v>770</v>
      </c>
      <c r="H14" s="81">
        <f t="shared" si="0"/>
        <v>963</v>
      </c>
      <c r="I14" s="80">
        <f t="shared" si="0"/>
        <v>1155</v>
      </c>
      <c r="J14" s="81">
        <f t="shared" si="0"/>
        <v>1579</v>
      </c>
      <c r="K14" s="80">
        <f t="shared" si="0"/>
        <v>1837</v>
      </c>
      <c r="L14" s="81">
        <f t="shared" si="0"/>
        <v>2268</v>
      </c>
      <c r="M14" s="82">
        <f t="shared" si="0"/>
        <v>2541</v>
      </c>
      <c r="N14" s="119"/>
      <c r="O14" s="122"/>
      <c r="P14" s="123"/>
      <c r="Q14" s="122"/>
      <c r="R14" s="124"/>
      <c r="S14" s="125"/>
      <c r="T14" s="125"/>
      <c r="U14" s="125"/>
    </row>
    <row r="15" spans="2:22" x14ac:dyDescent="0.25">
      <c r="B15" s="170"/>
      <c r="C15" s="165"/>
      <c r="D15" s="83" t="s">
        <v>44</v>
      </c>
      <c r="E15" s="84">
        <f t="shared" ref="E15:M15" si="1">INDEX(E$101:E$145,$V$6+12)</f>
      </c>
      <c r="F15" s="85">
        <f t="shared" si="1"/>
        <v>416</v>
      </c>
      <c r="G15" s="84">
        <f t="shared" si="1"/>
        <v>565</v>
      </c>
      <c r="H15" s="85">
        <f t="shared" si="1"/>
        <v>706</v>
      </c>
      <c r="I15" s="84">
        <f t="shared" si="1"/>
        <v>847</v>
      </c>
      <c r="J15" s="85">
        <f t="shared" si="1"/>
        <v>1273</v>
      </c>
      <c r="K15" s="84">
        <f t="shared" si="1"/>
        <v>1487</v>
      </c>
      <c r="L15" s="85">
        <f t="shared" si="1"/>
        <v>1836</v>
      </c>
      <c r="M15" s="86">
        <f t="shared" si="1"/>
        <v>2020</v>
      </c>
      <c r="N15" s="119"/>
      <c r="O15" s="122"/>
      <c r="P15" s="123"/>
      <c r="Q15" s="122"/>
      <c r="R15" s="124"/>
      <c r="S15" s="125"/>
      <c r="T15" s="125"/>
      <c r="U15" s="125"/>
    </row>
    <row r="16" spans="2:22" ht="18" thickBot="1" x14ac:dyDescent="0.3">
      <c r="B16" s="171"/>
      <c r="C16" s="173"/>
      <c r="D16" s="87" t="s">
        <v>43</v>
      </c>
      <c r="E16" s="88">
        <f t="shared" ref="E16:M16" si="2">INDEX(E$101:E$145,$V$6+13)</f>
      </c>
      <c r="F16" s="89">
        <f t="shared" si="2"/>
        <v>274</v>
      </c>
      <c r="G16" s="88">
        <f t="shared" si="2"/>
        <v>372</v>
      </c>
      <c r="H16" s="89">
        <f t="shared" si="2"/>
        <v>465</v>
      </c>
      <c r="I16" s="88">
        <f t="shared" si="2"/>
        <v>558</v>
      </c>
      <c r="J16" s="89">
        <f t="shared" si="2"/>
        <v>953</v>
      </c>
      <c r="K16" s="88">
        <f t="shared" si="2"/>
        <v>1115</v>
      </c>
      <c r="L16" s="89">
        <f t="shared" si="2"/>
        <v>1377</v>
      </c>
      <c r="M16" s="90">
        <f t="shared" si="2"/>
        <v>1543</v>
      </c>
      <c r="N16" s="119"/>
      <c r="O16" s="122"/>
      <c r="P16" s="123"/>
      <c r="Q16" s="122"/>
      <c r="R16" s="124"/>
      <c r="S16" s="126"/>
      <c r="T16" s="127"/>
      <c r="U16" s="127"/>
      <c r="V16" s="114"/>
    </row>
    <row r="17" spans="2:21" ht="17.399999999999999" customHeight="1" x14ac:dyDescent="0.25">
      <c r="B17" s="169" t="s">
        <v>232</v>
      </c>
      <c r="C17" s="172" t="s">
        <v>41</v>
      </c>
      <c r="D17" s="79" t="s">
        <v>45</v>
      </c>
      <c r="E17" s="91">
        <f>IF($V$2&gt;0,"",IF(OR($M$3&lt;3,$M$3&gt;14),"Water t. 3-14°C",INDEX(E$101:E$145,$V$6+3)*$V$3+INDEX(E$101:E$145,$V$6+4)+INDEX(E$101:E$145,$V$6+1)*$V$7))</f>
      </c>
      <c r="F17" s="92">
        <f>IF($V$2&gt;0,"",IF(OR($M$3&lt;3,$M$3&gt;14),"Water t. 3-14°C",INDEX(F$101:F$145,$V$6+3)*$V$3+INDEX(F$101:F$145,$V$6+4)+INDEX(F$101:F$145,$V$6+1)*$V$7))</f>
      </c>
      <c r="G17" s="91">
        <f>IF($V$2&gt;0,"",IF(OR($M$3&lt;3,$M$3&gt;14),"Water t. 3-14°C",INDEX(G$101:G$145,$V$6+3)*$V$3+INDEX(G$101:G$145,$V$6+4)+INDEX(G$101:G$145,$V$6+1)*$V$7))</f>
      </c>
      <c r="H17" s="92">
        <f>IF($V$2&gt;0,"",IF(OR($M$3&lt;3,$M$3&gt;14),"Water t. 3-14°C",INDEX(H$101:H$145,$V$6+3)*$V$3+INDEX(H$101:H$145,$V$6+4)+INDEX(H$101:H$145,$V$6+1)*$V$7))</f>
      </c>
      <c r="I17" s="91">
        <f>IF($V$2&gt;0,"",IF(OR($M$3&lt;3,$M$3&gt;14),"Water t. 3-14°C",INDEX(I$101:I$145,$V$6+3)*$V$3+INDEX(I$101:I$145,$V$6+4)+INDEX(I$101:I$145,$V$6+1)*$V$7))</f>
      </c>
      <c r="J17" s="92">
        <f>IF($V$2&gt;0,"",IF(OR($M$3&lt;3,$M$3&gt;14),"Water t. 3-14°C",INDEX(J$101:J$145,$V$6+3)*$V$3+INDEX(J$101:J$145,$V$6+4)+INDEX(J$101:J$145,$V$6+1)*$V$7))</f>
      </c>
      <c r="K17" s="91">
        <f>IF($V$2&gt;0,"",IF(OR($M$3&lt;3,$M$3&gt;14),"Water t. 3-14°C",INDEX(K$101:K$145,$V$6+3)*$V$3+INDEX(K$101:K$145,$V$6+4)+INDEX(K$101:K$145,$V$6+1)*$V$7))</f>
      </c>
      <c r="L17" s="92">
        <f>IF($V$2&gt;0,"",IF(OR($M$3&lt;3,$M$3&gt;14),"Water t. 3-14°C",INDEX(L$101:L$145,$V$6+3)*$V$3+INDEX(L$101:L$145,$V$6+4)+INDEX(L$101:L$145,$V$6+1)*$V$7))</f>
      </c>
      <c r="M17" s="93">
        <f>IF($V$2&gt;0,"",IF(OR($M$3&lt;3,$M$3&gt;14),"Water t. 3-14°C",INDEX(M$101:M$145,$V$6+3)*$V$3+INDEX(M$101:M$145,$V$6+4)+INDEX(M$101:M$145,$V$6+1)*$V$7))</f>
      </c>
      <c r="O17" s="122"/>
      <c r="P17" s="123"/>
      <c r="Q17" s="128"/>
      <c r="R17" s="124"/>
      <c r="S17" s="125"/>
      <c r="T17" s="125"/>
      <c r="U17" s="125"/>
    </row>
    <row r="18" spans="2:21" s="61" customFormat="1" x14ac:dyDescent="0.25">
      <c r="B18" s="170"/>
      <c r="C18" s="165"/>
      <c r="D18" s="83" t="s">
        <v>44</v>
      </c>
      <c r="E18" s="94">
        <f t="shared" ref="E18:M18" si="4">IFERROR(ROUND(E17*INDEX(E$101:E$145,$V$6+7),0),"")</f>
      </c>
      <c r="F18" s="95">
        <f t="shared" si="4"/>
        <v>2636</v>
      </c>
      <c r="G18" s="94">
        <f t="shared" si="4"/>
        <v>3590</v>
      </c>
      <c r="H18" s="95">
        <f t="shared" si="4"/>
        <v>4389</v>
      </c>
      <c r="I18" s="94">
        <f t="shared" si="4"/>
        <v>5395</v>
      </c>
      <c r="J18" s="95">
        <f t="shared" si="4"/>
        <v>7679</v>
      </c>
      <c r="K18" s="94">
        <f t="shared" si="4"/>
        <v>8202</v>
      </c>
      <c r="L18" s="95">
        <f t="shared" si="4"/>
        <v>10438</v>
      </c>
      <c r="M18" s="96">
        <f t="shared" si="4"/>
        <v>10993</v>
      </c>
      <c r="N18" s="115"/>
      <c r="O18" s="122"/>
      <c r="P18" s="123"/>
      <c r="Q18" s="128"/>
      <c r="R18" s="124"/>
      <c r="S18" s="125"/>
      <c r="T18" s="125"/>
      <c r="U18" s="125"/>
    </row>
    <row r="19" spans="2:21" s="61" customFormat="1" ht="18" thickBot="1" x14ac:dyDescent="0.3">
      <c r="B19" s="171"/>
      <c r="C19" s="173"/>
      <c r="D19" s="87" t="s">
        <v>43</v>
      </c>
      <c r="E19" s="97">
        <f t="shared" ref="E19:M19" si="5">IFERROR(ROUND(E17*INDEX(E$101:E$145,$V$6+8),0),"")</f>
      </c>
      <c r="F19" s="98">
        <f t="shared" si="5"/>
        <v>1736</v>
      </c>
      <c r="G19" s="97">
        <f t="shared" si="5"/>
        <v>2160</v>
      </c>
      <c r="H19" s="98">
        <f t="shared" si="5"/>
        <v>2953</v>
      </c>
      <c r="I19" s="97">
        <f t="shared" si="5"/>
        <v>3551</v>
      </c>
      <c r="J19" s="98">
        <f t="shared" si="5"/>
        <v>6341</v>
      </c>
      <c r="K19" s="97">
        <f t="shared" si="5"/>
        <v>6605</v>
      </c>
      <c r="L19" s="98">
        <f t="shared" si="5"/>
        <v>8378</v>
      </c>
      <c r="M19" s="99">
        <f t="shared" si="5"/>
        <v>8706</v>
      </c>
      <c r="N19" s="115"/>
      <c r="O19" s="122"/>
      <c r="P19" s="123"/>
      <c r="Q19" s="128"/>
      <c r="R19" s="124"/>
      <c r="S19" s="125"/>
      <c r="T19" s="125"/>
      <c r="U19" s="125"/>
    </row>
    <row r="20" spans="2:21" s="61" customFormat="1" ht="17.399999999999999" customHeight="1" x14ac:dyDescent="0.25">
      <c r="B20" s="169" t="s">
        <v>233</v>
      </c>
      <c r="C20" s="172" t="s">
        <v>41</v>
      </c>
      <c r="D20" s="79" t="s">
        <v>45</v>
      </c>
      <c r="E20" s="91">
        <f t="shared" ref="E20:M20" si="6">IF($V$2&lt;0,IF(OR($M$3&lt;3,$M$3&gt;14),"Water t. 3-14°C",INDEX(E$101:E$145,$V$6+3)*$V$3+INDEX(E$101:E$145,$V$6+4)),"")</f>
      </c>
      <c r="F20" s="92">
        <f t="shared" si="6"/>
        <v>2546.5</v>
      </c>
      <c r="G20" s="91">
        <f t="shared" si="6"/>
        <v>3385.25</v>
      </c>
      <c r="H20" s="92">
        <f t="shared" si="6"/>
        <v>3865.1</v>
      </c>
      <c r="I20" s="91">
        <f t="shared" si="6"/>
        <v>5112.1000000000004</v>
      </c>
      <c r="J20" s="92">
        <f t="shared" si="6"/>
        <v>6865.9</v>
      </c>
      <c r="K20" s="91">
        <f t="shared" si="6"/>
        <v>7351.65</v>
      </c>
      <c r="L20" s="92">
        <f t="shared" si="6"/>
        <v>8986.0499999999993</v>
      </c>
      <c r="M20" s="93">
        <f t="shared" si="6"/>
        <v>9662</v>
      </c>
      <c r="N20" s="115"/>
      <c r="O20" s="128"/>
      <c r="P20" s="123"/>
      <c r="Q20" s="128"/>
      <c r="R20" s="124"/>
      <c r="S20" s="125"/>
      <c r="T20" s="125"/>
      <c r="U20" s="125"/>
    </row>
    <row r="21" spans="2:21" s="61" customFormat="1" x14ac:dyDescent="0.25">
      <c r="B21" s="170"/>
      <c r="C21" s="165"/>
      <c r="D21" s="83" t="s">
        <v>44</v>
      </c>
      <c r="E21" s="94">
        <f t="shared" ref="E21:M21" si="7">IFERROR(ROUND(E20*INDEX(E$101:E$145,$V$6+7),0),"")</f>
      </c>
      <c r="F21" s="95">
        <f t="shared" si="7"/>
        <v>2149</v>
      </c>
      <c r="G21" s="94">
        <f t="shared" si="7"/>
        <v>2898</v>
      </c>
      <c r="H21" s="95">
        <f t="shared" si="7"/>
        <v>3544</v>
      </c>
      <c r="I21" s="94">
        <f t="shared" si="7"/>
        <v>4412</v>
      </c>
      <c r="J21" s="95">
        <f t="shared" si="7"/>
        <v>6227</v>
      </c>
      <c r="K21" s="94">
        <f t="shared" si="7"/>
        <v>6683</v>
      </c>
      <c r="L21" s="95">
        <f t="shared" si="7"/>
        <v>8060</v>
      </c>
      <c r="M21" s="96">
        <f t="shared" si="7"/>
        <v>8870</v>
      </c>
      <c r="N21" s="115"/>
      <c r="O21" s="128"/>
      <c r="P21" s="123"/>
      <c r="Q21" s="128"/>
      <c r="R21" s="124"/>
      <c r="S21" s="125"/>
      <c r="T21" s="125"/>
      <c r="U21" s="125"/>
    </row>
    <row r="22" spans="2:21" s="61" customFormat="1" ht="18" thickBot="1" x14ac:dyDescent="0.3">
      <c r="B22" s="171"/>
      <c r="C22" s="173"/>
      <c r="D22" s="87" t="s">
        <v>43</v>
      </c>
      <c r="E22" s="97">
        <f t="shared" ref="E22:M22" si="8">IFERROR(ROUND(E20*INDEX(E$101:E$145,$V$6+8),0),"")</f>
      </c>
      <c r="F22" s="98">
        <f t="shared" si="8"/>
        <v>1416</v>
      </c>
      <c r="G22" s="97">
        <f t="shared" si="8"/>
        <v>1743</v>
      </c>
      <c r="H22" s="98">
        <f t="shared" si="8"/>
        <v>2385</v>
      </c>
      <c r="I22" s="97">
        <f t="shared" si="8"/>
        <v>2904</v>
      </c>
      <c r="J22" s="98">
        <f t="shared" si="8"/>
        <v>5143</v>
      </c>
      <c r="K22" s="97">
        <f t="shared" si="8"/>
        <v>5381</v>
      </c>
      <c r="L22" s="98">
        <f t="shared" si="8"/>
        <v>6470</v>
      </c>
      <c r="M22" s="99">
        <f t="shared" si="8"/>
        <v>7024</v>
      </c>
      <c r="N22" s="115"/>
      <c r="O22" s="128"/>
      <c r="P22" s="123"/>
      <c r="Q22" s="128"/>
      <c r="R22" s="124"/>
      <c r="S22" s="125"/>
      <c r="T22" s="125"/>
      <c r="U22" s="125"/>
    </row>
    <row r="23" spans="2:21" s="61" customFormat="1" ht="17.399999999999999" customHeight="1" x14ac:dyDescent="0.25">
      <c r="B23" s="169" t="s">
        <v>234</v>
      </c>
      <c r="C23" s="172" t="s">
        <v>41</v>
      </c>
      <c r="D23" s="79" t="s">
        <v>45</v>
      </c>
      <c r="E23" s="91" t="str">
        <f t="shared" ref="E23:M23" si="9">IF($V$2&gt;0,IF(OR($M$3&lt;30,$M$3&gt;70),"Water t. 30-70°C",INDEX(E$101:E$145,$V$6+5)*$V$3+INDEX(E$101:E$145,$V$6+6)),"")</f>
        <v/>
      </c>
      <c r="F23" s="92" t="str">
        <f t="shared" si="9"/>
        <v/>
      </c>
      <c r="G23" s="91" t="str">
        <f t="shared" si="9"/>
        <v/>
      </c>
      <c r="H23" s="92" t="str">
        <f t="shared" si="9"/>
        <v/>
      </c>
      <c r="I23" s="91" t="str">
        <f t="shared" si="9"/>
        <v/>
      </c>
      <c r="J23" s="92" t="str">
        <f t="shared" si="9"/>
        <v/>
      </c>
      <c r="K23" s="91" t="str">
        <f t="shared" si="9"/>
        <v/>
      </c>
      <c r="L23" s="92" t="str">
        <f t="shared" si="9"/>
        <v/>
      </c>
      <c r="M23" s="93" t="str">
        <f t="shared" si="9"/>
        <v/>
      </c>
      <c r="N23" s="115"/>
      <c r="O23" s="128"/>
      <c r="P23" s="123"/>
      <c r="Q23" s="128"/>
      <c r="R23" s="124"/>
      <c r="S23" s="125"/>
      <c r="T23" s="125"/>
      <c r="U23" s="125"/>
    </row>
    <row r="24" spans="2:21" s="61" customFormat="1" x14ac:dyDescent="0.25">
      <c r="B24" s="170"/>
      <c r="C24" s="165"/>
      <c r="D24" s="83" t="s">
        <v>44</v>
      </c>
      <c r="E24" s="94" t="str">
        <f t="shared" ref="E24:M24" si="10">IFERROR(ROUND(E23*INDEX(E$101:E$145,$V$6+9),0),"")</f>
        <v/>
      </c>
      <c r="F24" s="95" t="str">
        <f t="shared" si="10"/>
        <v/>
      </c>
      <c r="G24" s="94" t="str">
        <f t="shared" si="10"/>
        <v/>
      </c>
      <c r="H24" s="95" t="str">
        <f t="shared" si="10"/>
        <v/>
      </c>
      <c r="I24" s="94" t="str">
        <f t="shared" si="10"/>
        <v/>
      </c>
      <c r="J24" s="95" t="str">
        <f t="shared" si="10"/>
        <v/>
      </c>
      <c r="K24" s="94" t="str">
        <f t="shared" si="10"/>
        <v/>
      </c>
      <c r="L24" s="95" t="str">
        <f t="shared" si="10"/>
        <v/>
      </c>
      <c r="M24" s="96" t="str">
        <f t="shared" si="10"/>
        <v/>
      </c>
      <c r="N24" s="115"/>
      <c r="O24" s="128"/>
      <c r="Q24" s="128"/>
      <c r="R24" s="124"/>
      <c r="S24" s="125"/>
      <c r="T24" s="125"/>
      <c r="U24" s="125"/>
    </row>
    <row r="25" spans="2:21" s="61" customFormat="1" ht="18" thickBot="1" x14ac:dyDescent="0.3">
      <c r="B25" s="171"/>
      <c r="C25" s="173"/>
      <c r="D25" s="87" t="s">
        <v>43</v>
      </c>
      <c r="E25" s="97" t="str">
        <f t="shared" ref="E25:M25" si="11">IFERROR(ROUND(E23*INDEX(E$101:E$145,$V$6+10),0),"")</f>
        <v/>
      </c>
      <c r="F25" s="98" t="str">
        <f t="shared" si="11"/>
        <v/>
      </c>
      <c r="G25" s="97" t="str">
        <f t="shared" si="11"/>
        <v/>
      </c>
      <c r="H25" s="98" t="str">
        <f t="shared" si="11"/>
        <v/>
      </c>
      <c r="I25" s="97" t="str">
        <f t="shared" si="11"/>
        <v/>
      </c>
      <c r="J25" s="98" t="str">
        <f t="shared" si="11"/>
        <v/>
      </c>
      <c r="K25" s="97" t="str">
        <f t="shared" si="11"/>
        <v/>
      </c>
      <c r="L25" s="98" t="str">
        <f t="shared" si="11"/>
        <v/>
      </c>
      <c r="M25" s="99" t="str">
        <f t="shared" si="11"/>
        <v/>
      </c>
      <c r="N25" s="115"/>
      <c r="O25" s="128"/>
      <c r="Q25" s="128"/>
      <c r="R25" s="124"/>
      <c r="S25" s="125"/>
      <c r="T25" s="125"/>
      <c r="U25" s="125"/>
    </row>
    <row r="26" spans="2:21" s="61" customFormat="1" x14ac:dyDescent="0.25">
      <c r="B26" s="203" t="s">
        <v>98</v>
      </c>
      <c r="C26" s="204"/>
      <c r="D26" s="205"/>
      <c r="E26" s="174" t="s">
        <v>42</v>
      </c>
      <c r="F26" s="174"/>
      <c r="G26" s="174"/>
      <c r="H26" s="174"/>
      <c r="I26" s="174"/>
      <c r="J26" s="174"/>
      <c r="K26" s="174"/>
      <c r="L26" s="174"/>
      <c r="M26" s="174"/>
      <c r="N26" s="119"/>
      <c r="O26" s="128"/>
      <c r="Q26" s="129"/>
      <c r="R26" s="124"/>
      <c r="S26" s="125"/>
      <c r="T26" s="125"/>
      <c r="U26" s="125"/>
    </row>
    <row r="27" spans="2:21" s="61" customFormat="1" x14ac:dyDescent="0.25">
      <c r="B27" s="167" t="s">
        <v>214</v>
      </c>
      <c r="C27" s="164" t="s">
        <v>41</v>
      </c>
      <c r="D27" s="83" t="str">
        <f>$M$6&amp;" Pa"</f>
      </c>
      <c r="E27" s="84">
        <f t="shared" ref="E27:M27" si="12">INDEX(E$101:E$145,$V$6+14)</f>
      </c>
      <c r="F27" s="85">
        <f t="shared" si="12"/>
        <v>34</v>
      </c>
      <c r="G27" s="84">
        <f t="shared" si="12"/>
        <v>55</v>
      </c>
      <c r="H27" s="85">
        <f t="shared" si="12"/>
        <v>68</v>
      </c>
      <c r="I27" s="84">
        <f t="shared" si="12"/>
        <v>87</v>
      </c>
      <c r="J27" s="85">
        <f t="shared" si="12"/>
        <v>125</v>
      </c>
      <c r="K27" s="84">
        <f t="shared" si="12"/>
        <v>152</v>
      </c>
      <c r="L27" s="85">
        <f t="shared" si="12"/>
        <v>185</v>
      </c>
      <c r="M27" s="84">
        <f t="shared" si="12"/>
        <v>205</v>
      </c>
      <c r="N27" s="119"/>
      <c r="O27" s="128"/>
      <c r="Q27" s="129"/>
      <c r="R27" s="124"/>
      <c r="S27" s="125"/>
      <c r="T27" s="125"/>
      <c r="U27" s="125"/>
    </row>
    <row r="28" spans="2:21" s="61" customFormat="1" ht="17.399999999999999" hidden="1" customHeight="1" x14ac:dyDescent="0.25">
      <c r="B28" s="167"/>
      <c r="C28" s="165"/>
      <c r="D28" s="83"/>
      <c r="E28" s="84"/>
      <c r="F28" s="85"/>
      <c r="G28" s="84"/>
      <c r="H28" s="85"/>
      <c r="I28" s="84"/>
      <c r="J28" s="85"/>
      <c r="K28" s="84"/>
      <c r="L28" s="85"/>
      <c r="M28" s="84"/>
      <c r="N28" s="119"/>
      <c r="O28" s="128"/>
      <c r="Q28" s="129"/>
      <c r="R28" s="124"/>
      <c r="S28" s="125"/>
      <c r="T28" s="125"/>
      <c r="U28" s="125"/>
    </row>
    <row r="29" spans="2:21" s="61" customFormat="1" ht="17.399999999999999" hidden="1" customHeight="1" x14ac:dyDescent="0.25">
      <c r="B29" s="167"/>
      <c r="C29" s="166"/>
      <c r="D29" s="83"/>
      <c r="E29" s="84"/>
      <c r="F29" s="85"/>
      <c r="G29" s="84"/>
      <c r="H29" s="85"/>
      <c r="I29" s="84"/>
      <c r="J29" s="85"/>
      <c r="K29" s="84"/>
      <c r="L29" s="85"/>
      <c r="M29" s="84"/>
      <c r="N29" s="119"/>
      <c r="O29" s="122"/>
      <c r="Q29" s="129"/>
      <c r="R29" s="124"/>
      <c r="S29" s="125"/>
      <c r="T29" s="125"/>
      <c r="U29" s="125"/>
    </row>
    <row r="30" spans="2:21" s="61" customFormat="1" x14ac:dyDescent="0.25">
      <c r="B30" s="161" t="s">
        <v>215</v>
      </c>
      <c r="C30" s="164" t="s">
        <v>40</v>
      </c>
      <c r="D30" s="83" t="str">
        <f>$M$6&amp;" Pa"</f>
      </c>
      <c r="E30" s="104">
        <f t="shared" ref="E30:M30" si="13">ROUND(E27/230,2)</f>
      </c>
      <c r="F30" s="105">
        <f t="shared" si="13"/>
        <v>0.15</v>
      </c>
      <c r="G30" s="104">
        <f t="shared" si="13"/>
        <v>0.24</v>
      </c>
      <c r="H30" s="105">
        <f t="shared" si="13"/>
        <v>0.3</v>
      </c>
      <c r="I30" s="104">
        <f t="shared" si="13"/>
        <v>0.38</v>
      </c>
      <c r="J30" s="105">
        <f t="shared" si="13"/>
        <v>0.54</v>
      </c>
      <c r="K30" s="104">
        <f t="shared" si="13"/>
        <v>0.66</v>
      </c>
      <c r="L30" s="105">
        <f t="shared" si="13"/>
        <v>0.8</v>
      </c>
      <c r="M30" s="104">
        <f t="shared" si="13"/>
        <v>0.89</v>
      </c>
      <c r="N30" s="2"/>
      <c r="O30" s="125"/>
      <c r="Q30" s="125"/>
      <c r="R30" s="124"/>
      <c r="S30" s="125"/>
      <c r="T30" s="125"/>
      <c r="U30" s="125"/>
    </row>
    <row r="31" spans="2:21" s="61" customFormat="1" ht="17.399999999999999" hidden="1" customHeight="1" x14ac:dyDescent="0.25">
      <c r="B31" s="162"/>
      <c r="C31" s="165"/>
      <c r="D31" s="83"/>
      <c r="E31" s="104"/>
      <c r="F31" s="105"/>
      <c r="G31" s="104"/>
      <c r="H31" s="105"/>
      <c r="I31" s="104"/>
      <c r="J31" s="105"/>
      <c r="K31" s="104"/>
      <c r="L31" s="105"/>
      <c r="M31" s="104"/>
      <c r="N31" s="2"/>
      <c r="O31" s="125"/>
      <c r="Q31" s="125"/>
      <c r="R31" s="124"/>
      <c r="S31" s="125"/>
      <c r="T31" s="125"/>
      <c r="U31" s="125"/>
    </row>
    <row r="32" spans="2:21" s="61" customFormat="1" ht="17.399999999999999" hidden="1" customHeight="1" x14ac:dyDescent="0.25">
      <c r="B32" s="163"/>
      <c r="C32" s="166"/>
      <c r="D32" s="83"/>
      <c r="E32" s="104"/>
      <c r="F32" s="105"/>
      <c r="G32" s="104"/>
      <c r="H32" s="105"/>
      <c r="I32" s="104"/>
      <c r="J32" s="105"/>
      <c r="K32" s="104"/>
      <c r="L32" s="105"/>
      <c r="M32" s="104"/>
      <c r="N32" s="2"/>
      <c r="O32" s="125"/>
      <c r="Q32" s="125"/>
      <c r="R32" s="124"/>
      <c r="S32" s="125"/>
      <c r="T32" s="125"/>
      <c r="U32" s="125"/>
    </row>
    <row r="33" spans="2:21" s="61" customFormat="1" x14ac:dyDescent="0.25">
      <c r="B33" s="167" t="s">
        <v>216</v>
      </c>
      <c r="C33" s="164" t="s">
        <v>39</v>
      </c>
      <c r="D33" s="83" t="str">
        <f>$M$6&amp;" Pa"</f>
      </c>
      <c r="E33" s="84">
        <f t="shared" ref="E33:M33" si="14">INDEX(E$101:E$145,$V$6+15)</f>
      </c>
      <c r="F33" s="85">
        <f t="shared" si="14"/>
        <v>35</v>
      </c>
      <c r="G33" s="84">
        <f t="shared" si="14"/>
        <v>38</v>
      </c>
      <c r="H33" s="85">
        <f t="shared" si="14"/>
        <v>42</v>
      </c>
      <c r="I33" s="84">
        <f t="shared" si="14"/>
        <v>43</v>
      </c>
      <c r="J33" s="85">
        <f t="shared" si="14"/>
        <v>44</v>
      </c>
      <c r="K33" s="84">
        <f t="shared" si="14"/>
        <v>46</v>
      </c>
      <c r="L33" s="85">
        <f t="shared" si="14"/>
        <v>48</v>
      </c>
      <c r="M33" s="84">
        <f t="shared" si="14"/>
        <v>49</v>
      </c>
      <c r="N33" s="2"/>
      <c r="O33" s="125"/>
      <c r="Q33" s="125"/>
      <c r="R33" s="124"/>
      <c r="S33" s="125"/>
      <c r="T33" s="125"/>
      <c r="U33" s="125"/>
    </row>
    <row r="34" spans="2:21" s="61" customFormat="1" ht="17.399999999999999" hidden="1" customHeight="1" x14ac:dyDescent="0.25">
      <c r="B34" s="168"/>
      <c r="C34" s="165"/>
      <c r="D34" s="83"/>
      <c r="E34" s="84"/>
      <c r="F34" s="85"/>
      <c r="G34" s="84"/>
      <c r="H34" s="85"/>
      <c r="I34" s="84"/>
      <c r="J34" s="85"/>
      <c r="K34" s="84"/>
      <c r="L34" s="85"/>
      <c r="M34" s="84"/>
      <c r="N34" s="2"/>
      <c r="O34" s="125"/>
      <c r="P34" s="125"/>
      <c r="Q34" s="125"/>
      <c r="R34" s="124"/>
      <c r="S34" s="125"/>
      <c r="T34" s="125"/>
      <c r="U34" s="125"/>
    </row>
    <row r="35" spans="2:21" s="61" customFormat="1" ht="17.399999999999999" hidden="1" customHeight="1" x14ac:dyDescent="0.25">
      <c r="B35" s="168"/>
      <c r="C35" s="166"/>
      <c r="D35" s="83"/>
      <c r="E35" s="84"/>
      <c r="F35" s="85"/>
      <c r="G35" s="84"/>
      <c r="H35" s="85"/>
      <c r="I35" s="84"/>
      <c r="J35" s="85"/>
      <c r="K35" s="84"/>
      <c r="L35" s="85"/>
      <c r="M35" s="84"/>
      <c r="N35" s="2"/>
      <c r="O35" s="125"/>
      <c r="P35" s="125"/>
      <c r="Q35" s="125"/>
      <c r="R35" s="124"/>
      <c r="S35" s="125"/>
      <c r="T35" s="125"/>
      <c r="U35" s="125"/>
    </row>
    <row r="36" spans="2:21" s="61" customFormat="1" x14ac:dyDescent="0.25">
      <c r="B36" s="167" t="s">
        <v>217</v>
      </c>
      <c r="C36" s="164" t="s">
        <v>38</v>
      </c>
      <c r="D36" s="107" t="s">
        <v>73</v>
      </c>
      <c r="E36" s="130">
        <f t="shared" ref="E36:M36" si="15">IFERROR(ROUND(E17/(1.163*($M$4-$M$3)),0),"")</f>
      </c>
      <c r="F36" s="131">
        <f t="shared" si="15"/>
        <v>537</v>
      </c>
      <c r="G36" s="130">
        <f t="shared" si="15"/>
        <v>721</v>
      </c>
      <c r="H36" s="132">
        <f t="shared" si="15"/>
        <v>823</v>
      </c>
      <c r="I36" s="130">
        <f t="shared" si="15"/>
        <v>1075</v>
      </c>
      <c r="J36" s="132">
        <f t="shared" si="15"/>
        <v>1456</v>
      </c>
      <c r="K36" s="130">
        <f t="shared" si="15"/>
        <v>1552</v>
      </c>
      <c r="L36" s="132">
        <f t="shared" si="15"/>
        <v>2001</v>
      </c>
      <c r="M36" s="84">
        <f t="shared" si="15"/>
        <v>2059</v>
      </c>
      <c r="N36" s="2"/>
      <c r="O36" s="125"/>
      <c r="P36" s="125"/>
      <c r="Q36" s="125"/>
      <c r="R36" s="124"/>
      <c r="S36" s="125"/>
      <c r="T36" s="125"/>
      <c r="U36" s="125"/>
    </row>
    <row r="37" spans="2:21" s="61" customFormat="1" x14ac:dyDescent="0.25">
      <c r="B37" s="167"/>
      <c r="C37" s="166"/>
      <c r="D37" s="107" t="s">
        <v>72</v>
      </c>
      <c r="E37" s="130" t="str">
        <f t="shared" ref="E37:M37" si="16">IFERROR(ROUND(E23/(1.163*($M$3-$M$4)),0),"")</f>
        <v/>
      </c>
      <c r="F37" s="131" t="str">
        <f t="shared" si="16"/>
        <v/>
      </c>
      <c r="G37" s="130" t="str">
        <f t="shared" si="16"/>
        <v/>
      </c>
      <c r="H37" s="132" t="str">
        <f t="shared" si="16"/>
        <v/>
      </c>
      <c r="I37" s="130" t="str">
        <f t="shared" si="16"/>
        <v/>
      </c>
      <c r="J37" s="132" t="str">
        <f t="shared" si="16"/>
        <v/>
      </c>
      <c r="K37" s="130" t="str">
        <f t="shared" si="16"/>
        <v/>
      </c>
      <c r="L37" s="132" t="str">
        <f t="shared" si="16"/>
        <v/>
      </c>
      <c r="M37" s="84" t="str">
        <f t="shared" si="16"/>
        <v/>
      </c>
      <c r="N37" s="2"/>
      <c r="O37" s="125"/>
      <c r="P37" s="125"/>
      <c r="Q37" s="125"/>
      <c r="R37" s="124"/>
      <c r="S37" s="125"/>
      <c r="T37" s="125"/>
      <c r="U37" s="125"/>
    </row>
    <row r="38" spans="2:21" s="61" customFormat="1" ht="17.399999999999999" customHeight="1" x14ac:dyDescent="0.25">
      <c r="B38" s="161" t="s">
        <v>218</v>
      </c>
      <c r="C38" s="164" t="s">
        <v>37</v>
      </c>
      <c r="D38" s="140" t="s">
        <v>108</v>
      </c>
      <c r="E38" s="130">
        <v>20</v>
      </c>
      <c r="F38" s="131">
        <v>20</v>
      </c>
      <c r="G38" s="130">
        <v>20</v>
      </c>
      <c r="H38" s="132">
        <v>30</v>
      </c>
      <c r="I38" s="130">
        <v>40</v>
      </c>
      <c r="J38" s="132">
        <v>40</v>
      </c>
      <c r="K38" s="130">
        <v>40</v>
      </c>
      <c r="L38" s="132">
        <v>40</v>
      </c>
      <c r="M38" s="84">
        <v>50</v>
      </c>
      <c r="N38" s="2"/>
      <c r="O38" s="125"/>
      <c r="P38" s="125"/>
      <c r="Q38" s="125"/>
      <c r="R38" s="124"/>
      <c r="S38" s="125"/>
      <c r="T38" s="125"/>
      <c r="U38" s="125"/>
    </row>
    <row r="39" spans="2:21" s="61" customFormat="1" ht="17.399999999999999" customHeight="1" x14ac:dyDescent="0.25">
      <c r="B39" s="163"/>
      <c r="C39" s="166"/>
      <c r="D39" s="140" t="s">
        <v>109</v>
      </c>
      <c r="E39" s="141">
        <v>11.06</v>
      </c>
      <c r="F39" s="142">
        <v>26.5</v>
      </c>
      <c r="G39" s="141">
        <v>37.07</v>
      </c>
      <c r="H39" s="143">
        <v>60.26</v>
      </c>
      <c r="I39" s="141">
        <v>54.89</v>
      </c>
      <c r="J39" s="143">
        <v>35.28</v>
      </c>
      <c r="K39" s="141">
        <v>39.33</v>
      </c>
      <c r="L39" s="132">
        <v>48.81</v>
      </c>
      <c r="M39" s="84">
        <v>62.67</v>
      </c>
      <c r="N39" s="2"/>
      <c r="O39" s="125"/>
      <c r="P39" s="125"/>
      <c r="Q39" s="125"/>
      <c r="R39" s="124"/>
      <c r="S39" s="125"/>
      <c r="T39" s="125"/>
      <c r="U39" s="125"/>
    </row>
    <row r="40" spans="2:21" s="61" customFormat="1" x14ac:dyDescent="0.25">
      <c r="B40" s="108" t="s">
        <v>219</v>
      </c>
      <c r="C40" s="83" t="s">
        <v>35</v>
      </c>
      <c r="D40" s="107"/>
      <c r="E40" s="153">
        <v>1.6</v>
      </c>
      <c r="F40" s="153"/>
      <c r="G40" s="153"/>
      <c r="H40" s="153"/>
      <c r="I40" s="153"/>
      <c r="J40" s="153"/>
      <c r="K40" s="153"/>
      <c r="L40" s="153"/>
      <c r="M40" s="153"/>
      <c r="N40" s="2"/>
      <c r="O40" s="125"/>
      <c r="P40" s="125"/>
      <c r="Q40" s="125"/>
      <c r="R40" s="124"/>
      <c r="S40" s="125"/>
      <c r="T40" s="125"/>
      <c r="U40" s="125"/>
    </row>
    <row r="41" spans="2:21" s="61" customFormat="1" x14ac:dyDescent="0.25">
      <c r="B41" s="150" t="s">
        <v>34</v>
      </c>
      <c r="C41" s="151"/>
      <c r="D41" s="152"/>
      <c r="E41" s="153" t="s">
        <v>33</v>
      </c>
      <c r="F41" s="153"/>
      <c r="G41" s="153"/>
      <c r="H41" s="153"/>
      <c r="I41" s="153"/>
      <c r="J41" s="153"/>
      <c r="K41" s="153"/>
      <c r="L41" s="153"/>
      <c r="M41" s="153"/>
      <c r="N41" s="2"/>
      <c r="O41" s="125"/>
      <c r="P41" s="125"/>
      <c r="Q41" s="125"/>
      <c r="R41" s="124"/>
      <c r="S41" s="125"/>
      <c r="T41" s="125"/>
      <c r="U41" s="125"/>
    </row>
    <row r="42" spans="2:21" s="61" customFormat="1" x14ac:dyDescent="0.25">
      <c r="B42" s="150" t="s">
        <v>32</v>
      </c>
      <c r="C42" s="151"/>
      <c r="D42" s="152"/>
      <c r="E42" s="153" t="s">
        <v>31</v>
      </c>
      <c r="F42" s="153"/>
      <c r="G42" s="153"/>
      <c r="H42" s="153"/>
      <c r="I42" s="153"/>
      <c r="J42" s="153"/>
      <c r="K42" s="153"/>
      <c r="L42" s="153"/>
      <c r="M42" s="153"/>
      <c r="N42" s="2"/>
      <c r="O42" s="125"/>
      <c r="P42" s="125"/>
      <c r="Q42" s="125"/>
      <c r="R42" s="124"/>
      <c r="S42" s="125"/>
      <c r="T42" s="125"/>
      <c r="U42" s="125"/>
    </row>
    <row r="43" spans="2:21" s="61" customFormat="1" x14ac:dyDescent="0.25">
      <c r="B43" s="150" t="s">
        <v>30</v>
      </c>
      <c r="C43" s="151"/>
      <c r="D43" s="152"/>
      <c r="E43" s="160" t="s">
        <v>29</v>
      </c>
      <c r="F43" s="160"/>
      <c r="G43" s="160"/>
      <c r="H43" s="160"/>
      <c r="I43" s="160"/>
      <c r="J43" s="160"/>
      <c r="K43" s="160"/>
      <c r="L43" s="160"/>
      <c r="M43" s="160"/>
      <c r="N43" s="2"/>
      <c r="O43" s="125"/>
      <c r="P43" s="125"/>
      <c r="Q43" s="125"/>
      <c r="R43" s="124"/>
      <c r="S43" s="125"/>
      <c r="T43" s="125"/>
      <c r="U43" s="125"/>
    </row>
    <row r="44" spans="2:21" s="61" customFormat="1" x14ac:dyDescent="0.25">
      <c r="B44" s="154" t="s">
        <v>28</v>
      </c>
      <c r="C44" s="155"/>
      <c r="D44" s="156"/>
      <c r="E44" s="157" t="s">
        <v>70</v>
      </c>
      <c r="F44" s="158"/>
      <c r="G44" s="158"/>
      <c r="H44" s="158"/>
      <c r="I44" s="158"/>
      <c r="J44" s="158"/>
      <c r="K44" s="158"/>
      <c r="L44" s="158"/>
      <c r="M44" s="159"/>
      <c r="N44" s="2"/>
      <c r="O44" s="125"/>
      <c r="P44" s="125"/>
      <c r="Q44" s="125"/>
      <c r="R44" s="124"/>
      <c r="S44" s="125"/>
      <c r="T44" s="125"/>
      <c r="U44" s="125"/>
    </row>
    <row r="45" spans="2:21" s="61" customFormat="1" x14ac:dyDescent="0.25">
      <c r="B45" s="154" t="s">
        <v>26</v>
      </c>
      <c r="C45" s="155"/>
      <c r="D45" s="156"/>
      <c r="E45" s="153" t="s">
        <v>25</v>
      </c>
      <c r="F45" s="153"/>
      <c r="G45" s="153"/>
      <c r="H45" s="153"/>
      <c r="I45" s="153"/>
      <c r="J45" s="153"/>
      <c r="K45" s="153"/>
      <c r="L45" s="153"/>
      <c r="M45" s="153"/>
      <c r="N45" s="2"/>
      <c r="O45" s="125"/>
      <c r="P45" s="125"/>
      <c r="Q45" s="125"/>
      <c r="R45" s="124"/>
      <c r="S45" s="125"/>
      <c r="T45" s="125"/>
      <c r="U45" s="125"/>
    </row>
    <row r="46" spans="2:21" s="61" customFormat="1" x14ac:dyDescent="0.25">
      <c r="B46" s="150" t="s">
        <v>222</v>
      </c>
      <c r="C46" s="151"/>
      <c r="D46" s="152"/>
      <c r="E46" s="153" t="s">
        <v>23</v>
      </c>
      <c r="F46" s="153"/>
      <c r="G46" s="153"/>
      <c r="H46" s="153"/>
      <c r="I46" s="153"/>
      <c r="J46" s="153"/>
      <c r="K46" s="153"/>
      <c r="L46" s="153"/>
      <c r="M46" s="153"/>
      <c r="N46" s="2"/>
      <c r="O46" s="125"/>
      <c r="P46" s="125"/>
      <c r="Q46" s="125"/>
      <c r="R46" s="124"/>
      <c r="S46" s="125"/>
      <c r="T46" s="125"/>
      <c r="U46" s="125"/>
    </row>
    <row r="47" spans="2:21" s="61" customFormat="1" x14ac:dyDescent="0.25">
      <c r="B47" s="150" t="s">
        <v>223</v>
      </c>
      <c r="C47" s="151"/>
      <c r="D47" s="152"/>
      <c r="E47" s="153" t="s">
        <v>22</v>
      </c>
      <c r="F47" s="153"/>
      <c r="G47" s="153"/>
      <c r="H47" s="153"/>
      <c r="I47" s="153"/>
      <c r="J47" s="153"/>
      <c r="K47" s="153"/>
      <c r="L47" s="153"/>
      <c r="M47" s="153"/>
      <c r="N47" s="2"/>
      <c r="O47" s="125"/>
      <c r="P47" s="125"/>
      <c r="Q47" s="125"/>
      <c r="R47" s="124"/>
      <c r="S47" s="125"/>
      <c r="T47" s="125"/>
      <c r="U47" s="125"/>
    </row>
    <row r="48" spans="2:21" s="61" customFormat="1" x14ac:dyDescent="0.25">
      <c r="B48" s="106" t="s">
        <v>220</v>
      </c>
      <c r="C48" s="83" t="s">
        <v>11</v>
      </c>
      <c r="D48" s="107"/>
      <c r="E48" s="117" t="inlineStr">
        <is>
          <t xml:space="preserve">670x504x242 (B) / 670x520x230 (E)</t>
        </is>
      </c>
      <c r="F48" s="118" t="inlineStr">
        <is>
          <t xml:space="preserve">770x504x242 (B) / 770x520x230 (E)</t>
        </is>
      </c>
      <c r="G48" s="117" t="inlineStr">
        <is>
          <t xml:space="preserve">970x504x242 (B) / 970x520x230 (E)</t>
        </is>
      </c>
      <c r="H48" s="118" t="inlineStr">
        <is>
          <t xml:space="preserve">1070x504x242 (B) / 1070x520x230 (E)</t>
        </is>
      </c>
      <c r="I48" s="117" t="inlineStr">
        <is>
          <t xml:space="preserve">1170x504x242 (B) / 1170x520x230 (E)</t>
        </is>
      </c>
      <c r="J48" s="118" t="inlineStr">
        <is>
          <t xml:space="preserve">1370x504x242 (B) / 1370x520x230 (E)</t>
        </is>
      </c>
      <c r="K48" s="117" t="inlineStr">
        <is>
          <t xml:space="preserve">1470x504x242 (B) / 1470x520x230 (E)</t>
        </is>
      </c>
      <c r="L48" s="118" t="inlineStr">
        <is>
          <t xml:space="preserve">1770x504x242 (B) / 1770x520x230 (E)</t>
        </is>
      </c>
      <c r="M48" s="117" t="inlineStr">
        <is>
          <t xml:space="preserve">1870x504x242 (B) / 1870x520x230 (E)</t>
        </is>
      </c>
      <c r="N48" s="2"/>
      <c r="O48" s="125"/>
      <c r="P48" s="125"/>
      <c r="Q48" s="125"/>
      <c r="R48" s="124"/>
      <c r="S48" s="125"/>
      <c r="T48" s="125"/>
      <c r="U48" s="125"/>
    </row>
    <row r="49" spans="2:22" s="61" customFormat="1" x14ac:dyDescent="0.25">
      <c r="B49" s="106" t="s">
        <v>221</v>
      </c>
      <c r="C49" s="83" t="s">
        <v>11</v>
      </c>
      <c r="D49" s="107"/>
      <c r="E49" s="117" t="inlineStr">
        <is>
          <t xml:space="preserve">700x530x260</t>
        </is>
      </c>
      <c r="F49" s="118" t="inlineStr">
        <is>
          <t xml:space="preserve">800x530x260</t>
        </is>
      </c>
      <c r="G49" s="117" t="inlineStr">
        <is>
          <t xml:space="preserve">1000x530x260</t>
        </is>
      </c>
      <c r="H49" s="118" t="inlineStr">
        <is>
          <t xml:space="preserve">1100x530x260</t>
        </is>
      </c>
      <c r="I49" s="117" t="inlineStr">
        <is>
          <t xml:space="preserve">1200x530x260</t>
        </is>
      </c>
      <c r="J49" s="118" t="inlineStr">
        <is>
          <t xml:space="preserve">1400x530x260</t>
        </is>
      </c>
      <c r="K49" s="117" t="inlineStr">
        <is>
          <t xml:space="preserve">1500x530x260</t>
        </is>
      </c>
      <c r="L49" s="118" t="inlineStr">
        <is>
          <t xml:space="preserve">1800x530x260</t>
        </is>
      </c>
      <c r="M49" s="117" t="inlineStr">
        <is>
          <t xml:space="preserve">1900x530x260</t>
        </is>
      </c>
      <c r="N49" s="2"/>
      <c r="O49" s="125"/>
      <c r="P49" s="125"/>
      <c r="Q49" s="125"/>
      <c r="R49" s="124"/>
      <c r="S49" s="125"/>
      <c r="T49" s="125"/>
      <c r="U49" s="125"/>
    </row>
    <row r="50" spans="2:22" s="61" customFormat="1" x14ac:dyDescent="0.25">
      <c r="B50" s="106" t="s">
        <v>2</v>
      </c>
      <c r="C50" s="83" t="s">
        <v>0</v>
      </c>
      <c r="D50" s="107"/>
      <c r="E50" s="112">
        <v>12.8</v>
      </c>
      <c r="F50" s="113">
        <v>14.1</v>
      </c>
      <c r="G50" s="112">
        <v>17</v>
      </c>
      <c r="H50" s="113">
        <v>18</v>
      </c>
      <c r="I50" s="112">
        <v>19.4</v>
      </c>
      <c r="J50" s="113">
        <v>26.7</v>
      </c>
      <c r="K50" s="112">
        <v>28.4</v>
      </c>
      <c r="L50" s="113">
        <v>33.2</v>
      </c>
      <c r="M50" s="112">
        <v>33.8</v>
      </c>
      <c r="N50" s="2"/>
      <c r="O50" s="125"/>
      <c r="P50" s="125"/>
      <c r="Q50" s="125"/>
      <c r="R50" s="124"/>
      <c r="S50" s="125"/>
      <c r="T50" s="125"/>
      <c r="U50" s="125"/>
    </row>
    <row r="51" spans="2:22" s="61" customFormat="1" x14ac:dyDescent="0.25">
      <c r="B51" s="106" t="s">
        <v>1</v>
      </c>
      <c r="C51" s="83" t="s">
        <v>0</v>
      </c>
      <c r="D51" s="107"/>
      <c r="E51" s="112">
        <v>14</v>
      </c>
      <c r="F51" s="113">
        <v>15.4</v>
      </c>
      <c r="G51" s="112">
        <v>18.5</v>
      </c>
      <c r="H51" s="113">
        <v>19.7</v>
      </c>
      <c r="I51" s="112">
        <v>21.2</v>
      </c>
      <c r="J51" s="113">
        <v>29</v>
      </c>
      <c r="K51" s="112">
        <v>30.8</v>
      </c>
      <c r="L51" s="113">
        <v>36.2</v>
      </c>
      <c r="M51" s="112">
        <v>36.8</v>
      </c>
      <c r="N51" s="2"/>
      <c r="O51" s="125"/>
      <c r="P51" s="125"/>
      <c r="Q51" s="125"/>
      <c r="R51" s="124"/>
      <c r="S51" s="125"/>
      <c r="T51" s="125"/>
      <c r="U51" s="125"/>
    </row>
    <row r="52" spans="2:22" ht="17.399999999999999" customHeight="1" x14ac:dyDescent="0.25">
      <c r="C52" s="63"/>
      <c r="D52" s="63"/>
      <c r="O52" s="125"/>
      <c r="P52" s="125"/>
      <c r="Q52" s="125"/>
      <c r="R52" s="124"/>
      <c r="S52" s="125"/>
      <c r="T52" s="125"/>
      <c r="U52" s="125"/>
    </row>
    <row r="53" spans="2:22" ht="17.399999999999999" customHeight="1" thickBot="1" x14ac:dyDescent="0.3">
      <c r="C53" s="63"/>
      <c r="D53" s="63"/>
      <c r="O53" s="125"/>
      <c r="P53" s="125"/>
      <c r="Q53" s="125"/>
      <c r="R53" s="124"/>
      <c r="S53" s="125"/>
      <c r="T53" s="125"/>
      <c r="U53" s="125"/>
    </row>
    <row r="54" spans="2:22" ht="17.399999999999999" customHeight="1" thickBot="1" x14ac:dyDescent="0.3">
      <c r="C54" s="76"/>
      <c r="D54" s="76"/>
      <c r="E54" s="77"/>
      <c r="G54" s="178" t="s">
        <v>49</v>
      </c>
      <c r="H54" s="179"/>
      <c r="I54" s="178" t="s">
        <v>69</v>
      </c>
      <c r="J54" s="179"/>
      <c r="K54" s="77"/>
      <c r="L54" s="77"/>
      <c r="M54" s="2"/>
      <c r="N54" s="61"/>
      <c r="O54" s="125"/>
      <c r="P54" s="125"/>
      <c r="Q54" s="124"/>
      <c r="R54" s="125"/>
      <c r="S54" s="125"/>
      <c r="T54" s="125"/>
      <c r="U54" s="125"/>
      <c r="V54" s="63"/>
    </row>
    <row r="55" spans="2:22" ht="17.399999999999999" customHeight="1" x14ac:dyDescent="0.25">
      <c r="O55" s="125"/>
      <c r="P55" s="125"/>
      <c r="Q55" s="125"/>
      <c r="R55" s="124"/>
      <c r="S55" s="125"/>
      <c r="T55" s="125"/>
      <c r="U55" s="125"/>
    </row>
    <row r="56" spans="2:22" s="78" customFormat="1" ht="35.4" customHeight="1" thickBot="1" x14ac:dyDescent="0.3">
      <c r="B56" s="200" t="s">
        <v>48</v>
      </c>
      <c r="C56" s="201"/>
      <c r="D56" s="202"/>
      <c r="E56" s="145" t="s">
        <v>137</v>
      </c>
      <c r="F56" s="146" t="s">
        <v>138</v>
      </c>
      <c r="G56" s="145" t="s">
        <v>139</v>
      </c>
      <c r="H56" s="146" t="s">
        <v>140</v>
      </c>
      <c r="I56" s="145" t="s">
        <v>141</v>
      </c>
      <c r="J56" s="146" t="s">
        <v>142</v>
      </c>
      <c r="K56" s="145" t="s">
        <v>143</v>
      </c>
      <c r="L56" s="146" t="s">
        <v>144</v>
      </c>
      <c r="M56" s="145" t="s">
        <v>145</v>
      </c>
      <c r="N56" s="2"/>
      <c r="O56" s="125"/>
      <c r="P56" s="125"/>
      <c r="Q56" s="125"/>
      <c r="R56" s="124"/>
      <c r="S56" s="126"/>
      <c r="T56" s="127"/>
      <c r="U56" s="127"/>
      <c r="V56" s="114"/>
    </row>
    <row r="57" spans="2:22" x14ac:dyDescent="0.25">
      <c r="B57" s="169" t="s">
        <v>95</v>
      </c>
      <c r="C57" s="172" t="s">
        <v>47</v>
      </c>
      <c r="D57" s="79" t="s">
        <v>45</v>
      </c>
      <c r="E57" s="80">
        <f t="shared" ref="E57:M57" si="17">INDEX(E$151:E$195,$V$6+11)</f>
      </c>
      <c r="F57" s="81">
        <f t="shared" si="17"/>
        <v>567</v>
      </c>
      <c r="G57" s="80">
        <f t="shared" si="17"/>
        <v>770</v>
      </c>
      <c r="H57" s="81">
        <f t="shared" si="17"/>
        <v>963</v>
      </c>
      <c r="I57" s="80">
        <f t="shared" si="17"/>
        <v>1155</v>
      </c>
      <c r="J57" s="81">
        <f t="shared" si="17"/>
        <v>1579</v>
      </c>
      <c r="K57" s="80">
        <f t="shared" si="17"/>
        <v>1837</v>
      </c>
      <c r="L57" s="81">
        <f t="shared" si="17"/>
        <v>2268</v>
      </c>
      <c r="M57" s="82">
        <f t="shared" si="17"/>
        <v>2541</v>
      </c>
      <c r="O57" s="125"/>
      <c r="Q57" s="125"/>
      <c r="R57" s="124"/>
      <c r="S57" s="125"/>
      <c r="T57" s="125"/>
      <c r="U57" s="125"/>
    </row>
    <row r="58" spans="2:22" x14ac:dyDescent="0.25">
      <c r="B58" s="170"/>
      <c r="C58" s="165"/>
      <c r="D58" s="83" t="s">
        <v>44</v>
      </c>
      <c r="E58" s="84">
        <f t="shared" ref="E58:M58" si="18">INDEX(E$151:E$195,$V$6+12)</f>
      </c>
      <c r="F58" s="85">
        <f t="shared" si="18"/>
        <v>416</v>
      </c>
      <c r="G58" s="84">
        <f t="shared" si="18"/>
        <v>565</v>
      </c>
      <c r="H58" s="85">
        <f t="shared" si="18"/>
        <v>706</v>
      </c>
      <c r="I58" s="84">
        <f t="shared" si="18"/>
        <v>847</v>
      </c>
      <c r="J58" s="85">
        <f t="shared" si="18"/>
        <v>1273</v>
      </c>
      <c r="K58" s="84">
        <f t="shared" si="18"/>
        <v>1487</v>
      </c>
      <c r="L58" s="85">
        <f t="shared" si="18"/>
        <v>1836</v>
      </c>
      <c r="M58" s="86">
        <f t="shared" si="18"/>
        <v>2020</v>
      </c>
      <c r="O58" s="125"/>
      <c r="Q58" s="125"/>
      <c r="R58" s="124"/>
      <c r="S58" s="125"/>
      <c r="T58" s="125"/>
      <c r="U58" s="125"/>
    </row>
    <row r="59" spans="2:22" ht="18" thickBot="1" x14ac:dyDescent="0.3">
      <c r="B59" s="171"/>
      <c r="C59" s="173"/>
      <c r="D59" s="87" t="s">
        <v>43</v>
      </c>
      <c r="E59" s="88">
        <f t="shared" ref="E59:M59" si="19">INDEX(E$151:E$195,$V$6+13)</f>
      </c>
      <c r="F59" s="89">
        <f t="shared" si="19"/>
        <v>274</v>
      </c>
      <c r="G59" s="88">
        <f t="shared" si="19"/>
        <v>372</v>
      </c>
      <c r="H59" s="89">
        <f t="shared" si="19"/>
        <v>465</v>
      </c>
      <c r="I59" s="88">
        <f t="shared" si="19"/>
        <v>558</v>
      </c>
      <c r="J59" s="89">
        <f t="shared" si="19"/>
        <v>953</v>
      </c>
      <c r="K59" s="88">
        <f t="shared" si="19"/>
        <v>1115</v>
      </c>
      <c r="L59" s="89">
        <f t="shared" si="19"/>
        <v>1377</v>
      </c>
      <c r="M59" s="90">
        <f t="shared" si="19"/>
        <v>1543</v>
      </c>
      <c r="O59" s="125"/>
      <c r="Q59" s="125"/>
      <c r="R59" s="124"/>
      <c r="S59" s="125"/>
      <c r="T59" s="125"/>
      <c r="U59" s="125"/>
    </row>
    <row r="60" spans="2:22" x14ac:dyDescent="0.25">
      <c r="B60" s="169" t="s">
        <v>232</v>
      </c>
      <c r="C60" s="172" t="s">
        <v>41</v>
      </c>
      <c r="D60" s="79" t="s">
        <v>45</v>
      </c>
      <c r="E60" s="91">
        <f>IF($V$2&gt;0,"",IF(OR($M$3&lt;3,$M$3&gt;14),"Water t. 3-14°C",INDEX(E$151:E$195,$V$6+3)*$V$3+INDEX(E$151:E$195,$V$6+4)+INDEX(E$151:E$195,$V$6+1)*$V$7))</f>
      </c>
      <c r="F60" s="92">
        <f>IF($V$2&gt;0,"",IF(OR($M$3&lt;3,$M$3&gt;14),"Water t. 3-14°C",INDEX(F$151:F$195,$V$6+3)*$V$3+INDEX(F$151:F$195,$V$6+4)+INDEX(F$151:F$195,$V$6+1)*$V$7))</f>
      </c>
      <c r="G60" s="91">
        <f>IF($V$2&gt;0,"",IF(OR($M$3&lt;3,$M$3&gt;14),"Water t. 3-14°C",INDEX(G$151:G$195,$V$6+3)*$V$3+INDEX(G$151:G$195,$V$6+4)+INDEX(G$151:G$195,$V$6+1)*$V$7))</f>
      </c>
      <c r="H60" s="92">
        <f>IF($V$2&gt;0,"",IF(OR($M$3&lt;3,$M$3&gt;14),"Water t. 3-14°C",INDEX(H$151:H$195,$V$6+3)*$V$3+INDEX(H$151:H$195,$V$6+4)+INDEX(H$151:H$195,$V$6+1)*$V$7))</f>
      </c>
      <c r="I60" s="91">
        <f>IF($V$2&gt;0,"",IF(OR($M$3&lt;3,$M$3&gt;14),"Water t. 3-14°C",INDEX(I$151:I$195,$V$6+3)*$V$3+INDEX(I$151:I$195,$V$6+4)+INDEX(I$151:I$195,$V$6+1)*$V$7))</f>
      </c>
      <c r="J60" s="92">
        <f>IF($V$2&gt;0,"",IF(OR($M$3&lt;3,$M$3&gt;14),"Water t. 3-14°C",INDEX(J$151:J$195,$V$6+3)*$V$3+INDEX(J$151:J$195,$V$6+4)+INDEX(J$151:J$195,$V$6+1)*$V$7))</f>
      </c>
      <c r="K60" s="91">
        <f>IF($V$2&gt;0,"",IF(OR($M$3&lt;3,$M$3&gt;14),"Water t. 3-14°C",INDEX(K$151:K$195,$V$6+3)*$V$3+INDEX(K$151:K$195,$V$6+4)+INDEX(K$151:K$195,$V$6+1)*$V$7))</f>
      </c>
      <c r="L60" s="92">
        <f>IF($V$2&gt;0,"",IF(OR($M$3&lt;3,$M$3&gt;14),"Water t. 3-14°C",INDEX(L$151:L$195,$V$6+3)*$V$3+INDEX(L$151:L$195,$V$6+4)+INDEX(L$151:L$195,$V$6+1)*$V$7))</f>
      </c>
      <c r="M60" s="93">
        <f>IF($V$2&gt;0,"",IF(OR($M$3&lt;3,$M$3&gt;14),"Water t. 3-14°C",INDEX(M$151:M$195,$V$6+3)*$V$3+INDEX(M$151:M$195,$V$6+4)+INDEX(M$151:M$195,$V$6+1)*$V$7))</f>
      </c>
      <c r="O60" s="133"/>
      <c r="Q60" s="125"/>
      <c r="R60" s="124"/>
      <c r="S60" s="125"/>
      <c r="T60" s="125"/>
      <c r="U60" s="125"/>
    </row>
    <row r="61" spans="2:22" x14ac:dyDescent="0.25">
      <c r="B61" s="170"/>
      <c r="C61" s="165"/>
      <c r="D61" s="83" t="s">
        <v>44</v>
      </c>
      <c r="E61" s="94">
        <f t="shared" ref="E61:M61" si="21">IFERROR(ROUND(E60*INDEX(E$151:E$195,$V$6+7),0),"")</f>
      </c>
      <c r="F61" s="95">
        <f t="shared" si="21"/>
        <v>2452</v>
      </c>
      <c r="G61" s="94">
        <f t="shared" si="21"/>
        <v>3381</v>
      </c>
      <c r="H61" s="95">
        <f t="shared" si="21"/>
        <v>4195</v>
      </c>
      <c r="I61" s="94">
        <f t="shared" si="21"/>
        <v>4837</v>
      </c>
      <c r="J61" s="95">
        <f t="shared" si="21"/>
        <v>5610</v>
      </c>
      <c r="K61" s="94">
        <f t="shared" si="21"/>
        <v>6641</v>
      </c>
      <c r="L61" s="95">
        <f t="shared" si="21"/>
        <v>8164</v>
      </c>
      <c r="M61" s="96">
        <f t="shared" si="21"/>
        <v>8666</v>
      </c>
      <c r="N61" s="115"/>
      <c r="O61" s="133"/>
      <c r="Q61" s="125"/>
      <c r="R61" s="124"/>
      <c r="S61" s="125"/>
      <c r="T61" s="125"/>
      <c r="U61" s="125"/>
    </row>
    <row r="62" spans="2:22" ht="18" thickBot="1" x14ac:dyDescent="0.3">
      <c r="B62" s="171"/>
      <c r="C62" s="173"/>
      <c r="D62" s="87" t="s">
        <v>43</v>
      </c>
      <c r="E62" s="97">
        <f t="shared" ref="E62:M62" si="22">IFERROR(ROUND(E60*INDEX(E$151:E$195,$V$6+8),0),"")</f>
      </c>
      <c r="F62" s="98">
        <f t="shared" si="22"/>
        <v>1745</v>
      </c>
      <c r="G62" s="97">
        <f t="shared" si="22"/>
        <v>2368</v>
      </c>
      <c r="H62" s="98">
        <f t="shared" si="22"/>
        <v>2969</v>
      </c>
      <c r="I62" s="97">
        <f t="shared" si="22"/>
        <v>3549</v>
      </c>
      <c r="J62" s="98">
        <f t="shared" si="22"/>
        <v>4852</v>
      </c>
      <c r="K62" s="97">
        <f t="shared" si="22"/>
        <v>5337</v>
      </c>
      <c r="L62" s="98">
        <f t="shared" si="22"/>
        <v>6566</v>
      </c>
      <c r="M62" s="99">
        <f t="shared" si="22"/>
        <v>6971</v>
      </c>
      <c r="N62" s="115"/>
      <c r="O62" s="133"/>
      <c r="Q62" s="125"/>
      <c r="R62" s="124"/>
      <c r="S62" s="125"/>
      <c r="T62" s="125"/>
      <c r="U62" s="125"/>
    </row>
    <row r="63" spans="2:22" x14ac:dyDescent="0.25">
      <c r="B63" s="169" t="s">
        <v>233</v>
      </c>
      <c r="C63" s="172" t="s">
        <v>41</v>
      </c>
      <c r="D63" s="79" t="s">
        <v>45</v>
      </c>
      <c r="E63" s="91">
        <f t="shared" ref="E63:M63" si="23">IF($V$2&lt;0,IF(OR($M$3&lt;3,$M$3&gt;14),"Water t. 3-14°C",INDEX(E$151:E$195,$V$6+3)*$V$3+INDEX(E$151:E$195,$V$6+4)),"")</f>
      </c>
      <c r="F63" s="92">
        <f t="shared" si="23"/>
        <v>2176.0500000000002</v>
      </c>
      <c r="G63" s="91">
        <f t="shared" si="23"/>
        <v>2981.05</v>
      </c>
      <c r="H63" s="92">
        <f t="shared" si="23"/>
        <v>3642.25</v>
      </c>
      <c r="I63" s="91">
        <f t="shared" si="23"/>
        <v>4292.05</v>
      </c>
      <c r="J63" s="92">
        <f t="shared" si="23"/>
        <v>5362.35</v>
      </c>
      <c r="K63" s="91">
        <f t="shared" si="23"/>
        <v>5940</v>
      </c>
      <c r="L63" s="92">
        <f t="shared" si="23"/>
        <v>7419.5</v>
      </c>
      <c r="M63" s="93">
        <f t="shared" si="23"/>
        <v>7771.05</v>
      </c>
      <c r="N63" s="115"/>
      <c r="O63" s="133"/>
      <c r="Q63" s="125"/>
      <c r="R63" s="124"/>
      <c r="S63" s="125"/>
      <c r="T63" s="125"/>
      <c r="U63" s="125"/>
    </row>
    <row r="64" spans="2:22" x14ac:dyDescent="0.25">
      <c r="B64" s="170"/>
      <c r="C64" s="165"/>
      <c r="D64" s="83" t="s">
        <v>44</v>
      </c>
      <c r="E64" s="94">
        <f t="shared" ref="E64:M64" si="24">IFERROR(ROUND(E63*INDEX(E$151:E$195,$V$6+7),0),"")</f>
      </c>
      <c r="F64" s="95">
        <f t="shared" si="24"/>
        <v>1976</v>
      </c>
      <c r="G64" s="94">
        <f t="shared" si="24"/>
        <v>2754</v>
      </c>
      <c r="H64" s="95">
        <f t="shared" si="24"/>
        <v>3391</v>
      </c>
      <c r="I64" s="94">
        <f t="shared" si="24"/>
        <v>3854</v>
      </c>
      <c r="J64" s="95">
        <f t="shared" si="24"/>
        <v>4520</v>
      </c>
      <c r="K64" s="94">
        <f t="shared" si="24"/>
        <v>5447</v>
      </c>
      <c r="L64" s="95">
        <f t="shared" si="24"/>
        <v>6670</v>
      </c>
      <c r="M64" s="96">
        <f t="shared" si="24"/>
        <v>7072</v>
      </c>
      <c r="N64" s="115"/>
      <c r="O64" s="133"/>
      <c r="Q64" s="125"/>
      <c r="R64" s="124"/>
      <c r="S64" s="125"/>
      <c r="T64" s="125"/>
      <c r="U64" s="125"/>
    </row>
    <row r="65" spans="2:22" ht="18" thickBot="1" x14ac:dyDescent="0.3">
      <c r="B65" s="171"/>
      <c r="C65" s="173"/>
      <c r="D65" s="87" t="s">
        <v>43</v>
      </c>
      <c r="E65" s="97">
        <f t="shared" ref="E65:M65" si="25">IFERROR(ROUND(E63*INDEX(E$151:E$195,$V$6+8),0),"")</f>
      </c>
      <c r="F65" s="98">
        <f t="shared" si="25"/>
        <v>1406</v>
      </c>
      <c r="G65" s="97">
        <f t="shared" si="25"/>
        <v>1929</v>
      </c>
      <c r="H65" s="98">
        <f t="shared" si="25"/>
        <v>2400</v>
      </c>
      <c r="I65" s="97">
        <f t="shared" si="25"/>
        <v>2828</v>
      </c>
      <c r="J65" s="98">
        <f t="shared" si="25"/>
        <v>3909</v>
      </c>
      <c r="K65" s="97">
        <f t="shared" si="25"/>
        <v>4378</v>
      </c>
      <c r="L65" s="98">
        <f t="shared" si="25"/>
        <v>5364</v>
      </c>
      <c r="M65" s="99">
        <f t="shared" si="25"/>
        <v>5688</v>
      </c>
      <c r="N65" s="115"/>
      <c r="O65" s="133"/>
      <c r="P65" s="125"/>
      <c r="Q65" s="125"/>
      <c r="R65" s="124"/>
      <c r="S65" s="125"/>
      <c r="T65" s="125"/>
      <c r="U65" s="125"/>
    </row>
    <row r="66" spans="2:22" x14ac:dyDescent="0.25">
      <c r="B66" s="169" t="s">
        <v>234</v>
      </c>
      <c r="C66" s="172" t="s">
        <v>41</v>
      </c>
      <c r="D66" s="79" t="s">
        <v>45</v>
      </c>
      <c r="E66" s="91" t="str">
        <f t="shared" ref="E66:M66" si="26">IF($V$2&gt;0,IF(OR($M$3&lt;30,$M$3&gt;70),"Water t. 30-70°C",INDEX(E$151:E$195,$V$6+5)*$V$3+INDEX(E$151:E$195,$V$6+6)),"")</f>
        <v/>
      </c>
      <c r="F66" s="92" t="str">
        <f t="shared" si="26"/>
        <v/>
      </c>
      <c r="G66" s="91" t="str">
        <f t="shared" si="26"/>
        <v/>
      </c>
      <c r="H66" s="92" t="str">
        <f t="shared" si="26"/>
        <v/>
      </c>
      <c r="I66" s="91" t="str">
        <f t="shared" si="26"/>
        <v/>
      </c>
      <c r="J66" s="92" t="str">
        <f t="shared" si="26"/>
        <v/>
      </c>
      <c r="K66" s="91" t="str">
        <f t="shared" si="26"/>
        <v/>
      </c>
      <c r="L66" s="92" t="str">
        <f t="shared" si="26"/>
        <v/>
      </c>
      <c r="M66" s="93" t="str">
        <f t="shared" si="26"/>
        <v/>
      </c>
      <c r="N66" s="115"/>
      <c r="O66" s="133"/>
      <c r="P66" s="134"/>
      <c r="Q66" s="125"/>
      <c r="R66" s="124"/>
      <c r="S66" s="125"/>
      <c r="T66" s="125"/>
      <c r="U66" s="125"/>
    </row>
    <row r="67" spans="2:22" x14ac:dyDescent="0.25">
      <c r="B67" s="170"/>
      <c r="C67" s="165"/>
      <c r="D67" s="83" t="s">
        <v>44</v>
      </c>
      <c r="E67" s="94" t="str">
        <f t="shared" ref="E67:M67" si="27">IFERROR(ROUND(E66*INDEX(E$151:E$195,$V$6+9),0),"")</f>
        <v/>
      </c>
      <c r="F67" s="95" t="str">
        <f t="shared" si="27"/>
        <v/>
      </c>
      <c r="G67" s="94" t="str">
        <f t="shared" si="27"/>
        <v/>
      </c>
      <c r="H67" s="95" t="str">
        <f t="shared" si="27"/>
        <v/>
      </c>
      <c r="I67" s="94" t="str">
        <f t="shared" si="27"/>
        <v/>
      </c>
      <c r="J67" s="95" t="str">
        <f t="shared" si="27"/>
        <v/>
      </c>
      <c r="K67" s="94" t="str">
        <f t="shared" si="27"/>
        <v/>
      </c>
      <c r="L67" s="95" t="str">
        <f t="shared" si="27"/>
        <v/>
      </c>
      <c r="M67" s="96" t="str">
        <f t="shared" si="27"/>
        <v/>
      </c>
      <c r="N67" s="115"/>
      <c r="O67" s="133"/>
      <c r="P67" s="125"/>
      <c r="Q67" s="125"/>
      <c r="R67" s="124"/>
      <c r="S67" s="125"/>
      <c r="T67" s="125"/>
      <c r="U67" s="125"/>
    </row>
    <row r="68" spans="2:22" ht="18" thickBot="1" x14ac:dyDescent="0.3">
      <c r="B68" s="171"/>
      <c r="C68" s="173"/>
      <c r="D68" s="87" t="s">
        <v>43</v>
      </c>
      <c r="E68" s="97" t="str">
        <f t="shared" ref="E68:M68" si="28">IFERROR(ROUND(E66*INDEX(E$151:E$195,$V$6+10),0),"")</f>
        <v/>
      </c>
      <c r="F68" s="98" t="str">
        <f t="shared" si="28"/>
        <v/>
      </c>
      <c r="G68" s="97" t="str">
        <f t="shared" si="28"/>
        <v/>
      </c>
      <c r="H68" s="98" t="str">
        <f t="shared" si="28"/>
        <v/>
      </c>
      <c r="I68" s="97" t="str">
        <f t="shared" si="28"/>
        <v/>
      </c>
      <c r="J68" s="98" t="str">
        <f t="shared" si="28"/>
        <v/>
      </c>
      <c r="K68" s="97" t="str">
        <f t="shared" si="28"/>
        <v/>
      </c>
      <c r="L68" s="98" t="str">
        <f t="shared" si="28"/>
        <v/>
      </c>
      <c r="M68" s="99" t="str">
        <f t="shared" si="28"/>
        <v/>
      </c>
      <c r="N68" s="115"/>
      <c r="O68" s="133"/>
      <c r="P68" s="125"/>
      <c r="Q68" s="125"/>
      <c r="R68" s="124"/>
      <c r="S68" s="125"/>
      <c r="T68" s="125"/>
      <c r="U68" s="125"/>
    </row>
    <row r="69" spans="2:22" x14ac:dyDescent="0.25">
      <c r="B69" s="100" t="s">
        <v>98</v>
      </c>
      <c r="C69" s="101"/>
      <c r="D69" s="102"/>
      <c r="E69" s="174" t="s">
        <v>42</v>
      </c>
      <c r="F69" s="174"/>
      <c r="G69" s="174"/>
      <c r="H69" s="174"/>
      <c r="I69" s="174"/>
      <c r="J69" s="174"/>
      <c r="K69" s="174"/>
      <c r="L69" s="174"/>
      <c r="M69" s="174"/>
      <c r="O69" s="125"/>
      <c r="P69" s="125"/>
      <c r="Q69" s="125"/>
      <c r="R69" s="124"/>
      <c r="S69" s="125"/>
      <c r="T69" s="125"/>
      <c r="U69" s="125"/>
    </row>
    <row r="70" spans="2:22" x14ac:dyDescent="0.25">
      <c r="B70" s="167" t="s">
        <v>214</v>
      </c>
      <c r="C70" s="164" t="s">
        <v>41</v>
      </c>
      <c r="D70" s="83" t="str">
        <f>$M$6&amp;" Pa"</f>
      </c>
      <c r="E70" s="84">
        <f t="shared" ref="E70:M70" si="29">INDEX(E$151:E$195,$V$6+14)</f>
      </c>
      <c r="F70" s="85">
        <f t="shared" si="29"/>
        <v>34</v>
      </c>
      <c r="G70" s="84">
        <f t="shared" si="29"/>
        <v>55</v>
      </c>
      <c r="H70" s="85">
        <f t="shared" si="29"/>
        <v>68</v>
      </c>
      <c r="I70" s="84">
        <f t="shared" si="29"/>
        <v>87</v>
      </c>
      <c r="J70" s="85">
        <f t="shared" si="29"/>
        <v>125</v>
      </c>
      <c r="K70" s="84">
        <f t="shared" si="29"/>
        <v>152</v>
      </c>
      <c r="L70" s="85">
        <f t="shared" si="29"/>
        <v>185</v>
      </c>
      <c r="M70" s="84">
        <f t="shared" si="29"/>
        <v>205</v>
      </c>
      <c r="O70" s="125"/>
      <c r="P70" s="125"/>
      <c r="Q70" s="125"/>
      <c r="R70" s="124"/>
      <c r="S70" s="125"/>
      <c r="T70" s="125"/>
      <c r="U70" s="125"/>
    </row>
    <row r="71" spans="2:22" ht="17.399999999999999" hidden="1" customHeight="1" x14ac:dyDescent="0.25">
      <c r="B71" s="167"/>
      <c r="C71" s="165"/>
      <c r="D71" s="83"/>
      <c r="E71" s="84"/>
      <c r="F71" s="85"/>
      <c r="G71" s="84"/>
      <c r="H71" s="85"/>
      <c r="I71" s="84"/>
      <c r="J71" s="85"/>
      <c r="K71" s="84"/>
      <c r="L71" s="85"/>
      <c r="M71" s="84"/>
      <c r="O71" s="125"/>
      <c r="P71" s="125"/>
      <c r="Q71" s="125"/>
      <c r="R71" s="124"/>
      <c r="S71" s="125"/>
      <c r="T71" s="125"/>
      <c r="U71" s="125"/>
    </row>
    <row r="72" spans="2:22" ht="17.399999999999999" hidden="1" customHeight="1" x14ac:dyDescent="0.25">
      <c r="B72" s="167"/>
      <c r="C72" s="166"/>
      <c r="D72" s="83"/>
      <c r="E72" s="84"/>
      <c r="F72" s="85"/>
      <c r="G72" s="84"/>
      <c r="H72" s="85"/>
      <c r="I72" s="84"/>
      <c r="J72" s="85"/>
      <c r="K72" s="84"/>
      <c r="L72" s="85"/>
      <c r="M72" s="84"/>
      <c r="O72" s="125"/>
      <c r="P72" s="125"/>
      <c r="Q72" s="125"/>
      <c r="R72" s="124"/>
      <c r="S72" s="125"/>
      <c r="T72" s="125"/>
      <c r="U72" s="125"/>
    </row>
    <row r="73" spans="2:22" x14ac:dyDescent="0.25">
      <c r="B73" s="161" t="s">
        <v>215</v>
      </c>
      <c r="C73" s="164" t="s">
        <v>40</v>
      </c>
      <c r="D73" s="83" t="str">
        <f>$M$6&amp;" Pa"</f>
      </c>
      <c r="E73" s="104">
        <f t="shared" ref="E73:M73" si="30">ROUND(E70/230,2)</f>
      </c>
      <c r="F73" s="105">
        <f t="shared" si="30"/>
        <v>0.15</v>
      </c>
      <c r="G73" s="104">
        <f t="shared" si="30"/>
        <v>0.24</v>
      </c>
      <c r="H73" s="105">
        <f t="shared" si="30"/>
        <v>0.3</v>
      </c>
      <c r="I73" s="104">
        <f t="shared" si="30"/>
        <v>0.38</v>
      </c>
      <c r="J73" s="105">
        <f t="shared" si="30"/>
        <v>0.54</v>
      </c>
      <c r="K73" s="104">
        <f t="shared" si="30"/>
        <v>0.66</v>
      </c>
      <c r="L73" s="105">
        <f t="shared" si="30"/>
        <v>0.8</v>
      </c>
      <c r="M73" s="104">
        <f t="shared" si="30"/>
        <v>0.89</v>
      </c>
      <c r="O73" s="125"/>
      <c r="P73" s="125"/>
      <c r="Q73" s="125"/>
      <c r="R73" s="124"/>
      <c r="S73" s="125"/>
      <c r="T73" s="125"/>
      <c r="U73" s="125"/>
    </row>
    <row r="74" spans="2:22" ht="17.399999999999999" hidden="1" customHeight="1" x14ac:dyDescent="0.25">
      <c r="B74" s="162"/>
      <c r="C74" s="165"/>
      <c r="D74" s="83"/>
      <c r="E74" s="104"/>
      <c r="F74" s="105"/>
      <c r="G74" s="104"/>
      <c r="H74" s="105"/>
      <c r="I74" s="104"/>
      <c r="J74" s="105"/>
      <c r="K74" s="104"/>
      <c r="L74" s="105"/>
      <c r="M74" s="104"/>
      <c r="O74" s="125"/>
      <c r="P74" s="125"/>
      <c r="Q74" s="125"/>
      <c r="R74" s="124"/>
      <c r="S74" s="125"/>
      <c r="T74" s="125"/>
      <c r="U74" s="125"/>
    </row>
    <row r="75" spans="2:22" ht="17.399999999999999" hidden="1" customHeight="1" x14ac:dyDescent="0.25">
      <c r="B75" s="163"/>
      <c r="C75" s="166"/>
      <c r="D75" s="83"/>
      <c r="E75" s="104"/>
      <c r="F75" s="105"/>
      <c r="G75" s="104"/>
      <c r="H75" s="105"/>
      <c r="I75" s="104"/>
      <c r="J75" s="105"/>
      <c r="K75" s="104"/>
      <c r="L75" s="105"/>
      <c r="M75" s="104"/>
      <c r="O75" s="125"/>
      <c r="P75" s="125"/>
      <c r="Q75" s="125"/>
      <c r="R75" s="124"/>
      <c r="S75" s="125"/>
      <c r="T75" s="125"/>
      <c r="U75" s="125"/>
    </row>
    <row r="76" spans="2:22" x14ac:dyDescent="0.25">
      <c r="B76" s="167" t="s">
        <v>216</v>
      </c>
      <c r="C76" s="164" t="s">
        <v>39</v>
      </c>
      <c r="D76" s="83" t="str">
        <f>$M$6&amp;" Pa"</f>
      </c>
      <c r="E76" s="84">
        <f t="shared" ref="E76:M76" si="31">INDEX(E$151:E$195,$V$6+15)</f>
      </c>
      <c r="F76" s="85">
        <f t="shared" si="31"/>
        <v>37</v>
      </c>
      <c r="G76" s="84">
        <f t="shared" si="31"/>
        <v>39</v>
      </c>
      <c r="H76" s="85">
        <f t="shared" si="31"/>
        <v>41</v>
      </c>
      <c r="I76" s="84">
        <f t="shared" si="31"/>
        <v>43</v>
      </c>
      <c r="J76" s="85">
        <f t="shared" si="31"/>
        <v>44</v>
      </c>
      <c r="K76" s="84">
        <f t="shared" si="31"/>
        <v>46</v>
      </c>
      <c r="L76" s="85">
        <f t="shared" si="31"/>
        <v>48</v>
      </c>
      <c r="M76" s="84">
        <f t="shared" si="31"/>
        <v>50</v>
      </c>
      <c r="O76" s="125"/>
      <c r="P76" s="125"/>
      <c r="Q76" s="125"/>
      <c r="R76" s="124"/>
      <c r="S76" s="125"/>
      <c r="T76" s="125"/>
      <c r="U76" s="125"/>
    </row>
    <row r="77" spans="2:22" ht="17.399999999999999" hidden="1" customHeight="1" x14ac:dyDescent="0.25">
      <c r="B77" s="168"/>
      <c r="C77" s="165"/>
      <c r="D77" s="83"/>
      <c r="E77" s="84"/>
      <c r="F77" s="85"/>
      <c r="G77" s="84"/>
      <c r="H77" s="85"/>
      <c r="I77" s="84"/>
      <c r="J77" s="85"/>
      <c r="K77" s="84"/>
      <c r="L77" s="85"/>
      <c r="M77" s="84"/>
      <c r="O77" s="125"/>
      <c r="P77" s="125"/>
      <c r="Q77" s="125"/>
      <c r="R77" s="124"/>
      <c r="S77" s="125"/>
      <c r="T77" s="125"/>
      <c r="U77" s="125"/>
    </row>
    <row r="78" spans="2:22" ht="17.399999999999999" hidden="1" customHeight="1" x14ac:dyDescent="0.25">
      <c r="B78" s="168"/>
      <c r="C78" s="166"/>
      <c r="D78" s="83"/>
      <c r="E78" s="84"/>
      <c r="F78" s="85"/>
      <c r="G78" s="84"/>
      <c r="H78" s="85"/>
      <c r="I78" s="84"/>
      <c r="J78" s="85"/>
      <c r="K78" s="84"/>
      <c r="L78" s="85"/>
      <c r="M78" s="84"/>
      <c r="O78" s="125"/>
      <c r="P78" s="125"/>
      <c r="Q78" s="125"/>
      <c r="R78" s="124"/>
      <c r="S78" s="125"/>
      <c r="T78" s="125"/>
      <c r="U78" s="125"/>
    </row>
    <row r="79" spans="2:22" s="65" customFormat="1" x14ac:dyDescent="0.25">
      <c r="B79" s="167" t="s">
        <v>217</v>
      </c>
      <c r="C79" s="164" t="s">
        <v>38</v>
      </c>
      <c r="D79" s="107" t="s">
        <v>73</v>
      </c>
      <c r="E79" s="130">
        <f t="shared" ref="E79:M79" si="32">IFERROR(ROUND(E60/(1.163*($M$4-$M$3)),0),"")</f>
      </c>
      <c r="F79" s="131">
        <f t="shared" si="32"/>
        <v>464</v>
      </c>
      <c r="G79" s="130">
        <f t="shared" si="32"/>
        <v>629</v>
      </c>
      <c r="H79" s="132">
        <f t="shared" si="32"/>
        <v>775</v>
      </c>
      <c r="I79" s="130">
        <f t="shared" si="32"/>
        <v>926</v>
      </c>
      <c r="J79" s="132">
        <f t="shared" si="32"/>
        <v>1144</v>
      </c>
      <c r="K79" s="130">
        <f t="shared" si="32"/>
        <v>1245</v>
      </c>
      <c r="L79" s="132">
        <f t="shared" si="32"/>
        <v>1562</v>
      </c>
      <c r="M79" s="84">
        <f t="shared" si="32"/>
        <v>1638</v>
      </c>
      <c r="N79" s="2"/>
      <c r="O79" s="125"/>
      <c r="P79" s="125"/>
      <c r="Q79" s="125"/>
      <c r="R79" s="124"/>
      <c r="S79" s="125"/>
      <c r="T79" s="125"/>
      <c r="U79" s="125"/>
      <c r="V79" s="61"/>
    </row>
    <row r="80" spans="2:22" s="65" customFormat="1" x14ac:dyDescent="0.25">
      <c r="B80" s="167"/>
      <c r="C80" s="166"/>
      <c r="D80" s="107" t="s">
        <v>72</v>
      </c>
      <c r="E80" s="130" t="str">
        <f t="shared" ref="E80:M80" si="33">IFERROR(ROUND(E66/(1.163*($M$3-$M$4)),0),"")</f>
        <v/>
      </c>
      <c r="F80" s="131" t="str">
        <f t="shared" si="33"/>
        <v/>
      </c>
      <c r="G80" s="130" t="str">
        <f t="shared" si="33"/>
        <v/>
      </c>
      <c r="H80" s="132" t="str">
        <f t="shared" si="33"/>
        <v/>
      </c>
      <c r="I80" s="130" t="str">
        <f t="shared" si="33"/>
        <v/>
      </c>
      <c r="J80" s="132" t="str">
        <f t="shared" si="33"/>
        <v/>
      </c>
      <c r="K80" s="130" t="str">
        <f t="shared" si="33"/>
        <v/>
      </c>
      <c r="L80" s="132" t="str">
        <f t="shared" si="33"/>
        <v/>
      </c>
      <c r="M80" s="84" t="str">
        <f t="shared" si="33"/>
        <v/>
      </c>
      <c r="N80" s="2"/>
      <c r="O80" s="125"/>
      <c r="P80" s="125"/>
      <c r="Q80" s="125"/>
      <c r="R80" s="124"/>
      <c r="S80" s="125"/>
      <c r="T80" s="125"/>
      <c r="U80" s="125"/>
      <c r="V80" s="61"/>
    </row>
    <row r="81" spans="2:22" s="65" customFormat="1" ht="17.399999999999999" customHeight="1" x14ac:dyDescent="0.25">
      <c r="B81" s="161" t="s">
        <v>218</v>
      </c>
      <c r="C81" s="164" t="s">
        <v>37</v>
      </c>
      <c r="D81" s="140" t="s">
        <v>108</v>
      </c>
      <c r="E81" s="130">
        <v>20</v>
      </c>
      <c r="F81" s="131">
        <v>20</v>
      </c>
      <c r="G81" s="130">
        <v>20</v>
      </c>
      <c r="H81" s="132">
        <v>30</v>
      </c>
      <c r="I81" s="130">
        <v>40</v>
      </c>
      <c r="J81" s="132">
        <v>40</v>
      </c>
      <c r="K81" s="130">
        <v>40</v>
      </c>
      <c r="L81" s="132">
        <v>40</v>
      </c>
      <c r="M81" s="84">
        <v>50</v>
      </c>
      <c r="N81" s="2"/>
      <c r="O81" s="125"/>
      <c r="P81" s="125"/>
      <c r="Q81" s="125"/>
      <c r="R81" s="124"/>
      <c r="S81" s="125"/>
      <c r="T81" s="125"/>
      <c r="U81" s="125"/>
      <c r="V81" s="61"/>
    </row>
    <row r="82" spans="2:22" s="65" customFormat="1" ht="17.399999999999999" customHeight="1" x14ac:dyDescent="0.25">
      <c r="B82" s="163"/>
      <c r="C82" s="166"/>
      <c r="D82" s="140" t="s">
        <v>109</v>
      </c>
      <c r="E82" s="130">
        <v>22.35</v>
      </c>
      <c r="F82" s="131">
        <v>25.48</v>
      </c>
      <c r="G82" s="130">
        <v>24.9</v>
      </c>
      <c r="H82" s="132">
        <v>36.58</v>
      </c>
      <c r="I82" s="130">
        <v>52.24</v>
      </c>
      <c r="J82" s="132">
        <v>41.35</v>
      </c>
      <c r="K82" s="130">
        <v>47.02</v>
      </c>
      <c r="L82" s="132">
        <v>43.89</v>
      </c>
      <c r="M82" s="84">
        <v>56.54</v>
      </c>
      <c r="N82" s="2"/>
      <c r="O82" s="125"/>
      <c r="P82" s="125"/>
      <c r="Q82" s="125"/>
      <c r="R82" s="124"/>
      <c r="S82" s="125"/>
      <c r="T82" s="125"/>
      <c r="U82" s="125"/>
      <c r="V82" s="61"/>
    </row>
    <row r="83" spans="2:22" s="65" customFormat="1" x14ac:dyDescent="0.25">
      <c r="B83" s="108" t="s">
        <v>219</v>
      </c>
      <c r="C83" s="109" t="s">
        <v>35</v>
      </c>
      <c r="D83" s="135"/>
      <c r="E83" s="153">
        <v>1.6</v>
      </c>
      <c r="F83" s="153"/>
      <c r="G83" s="153"/>
      <c r="H83" s="153"/>
      <c r="I83" s="153"/>
      <c r="J83" s="153"/>
      <c r="K83" s="153"/>
      <c r="L83" s="153"/>
      <c r="M83" s="153"/>
      <c r="N83" s="2"/>
      <c r="O83" s="125"/>
      <c r="P83" s="125"/>
      <c r="Q83" s="125"/>
      <c r="R83" s="124"/>
      <c r="S83" s="125"/>
      <c r="T83" s="125"/>
      <c r="U83" s="125"/>
      <c r="V83" s="61"/>
    </row>
    <row r="84" spans="2:22" s="65" customFormat="1" x14ac:dyDescent="0.25">
      <c r="B84" s="150" t="s">
        <v>34</v>
      </c>
      <c r="C84" s="151"/>
      <c r="D84" s="152"/>
      <c r="E84" s="153" t="s">
        <v>33</v>
      </c>
      <c r="F84" s="153"/>
      <c r="G84" s="153"/>
      <c r="H84" s="153"/>
      <c r="I84" s="153"/>
      <c r="J84" s="153"/>
      <c r="K84" s="153"/>
      <c r="L84" s="153"/>
      <c r="M84" s="153"/>
      <c r="N84" s="2"/>
      <c r="O84" s="125"/>
      <c r="P84" s="125"/>
      <c r="Q84" s="125"/>
      <c r="R84" s="124"/>
      <c r="S84" s="125"/>
      <c r="T84" s="125"/>
      <c r="U84" s="125"/>
      <c r="V84" s="61"/>
    </row>
    <row r="85" spans="2:22" s="65" customFormat="1" x14ac:dyDescent="0.25">
      <c r="B85" s="150" t="s">
        <v>32</v>
      </c>
      <c r="C85" s="151"/>
      <c r="D85" s="152"/>
      <c r="E85" s="153" t="s">
        <v>31</v>
      </c>
      <c r="F85" s="153"/>
      <c r="G85" s="153"/>
      <c r="H85" s="153"/>
      <c r="I85" s="153"/>
      <c r="J85" s="153"/>
      <c r="K85" s="153"/>
      <c r="L85" s="153"/>
      <c r="M85" s="153"/>
      <c r="N85" s="2"/>
      <c r="O85" s="125"/>
      <c r="P85" s="125"/>
      <c r="Q85" s="125"/>
      <c r="R85" s="124"/>
      <c r="S85" s="125"/>
      <c r="T85" s="125"/>
      <c r="U85" s="125"/>
      <c r="V85" s="61"/>
    </row>
    <row r="86" spans="2:22" s="65" customFormat="1" ht="17.399999999999999" customHeight="1" x14ac:dyDescent="0.25">
      <c r="B86" s="150" t="s">
        <v>30</v>
      </c>
      <c r="C86" s="151"/>
      <c r="D86" s="152"/>
      <c r="E86" s="160" t="s">
        <v>29</v>
      </c>
      <c r="F86" s="160"/>
      <c r="G86" s="160"/>
      <c r="H86" s="160"/>
      <c r="I86" s="160"/>
      <c r="J86" s="160"/>
      <c r="K86" s="160"/>
      <c r="L86" s="160"/>
      <c r="M86" s="160"/>
      <c r="N86" s="2"/>
      <c r="O86" s="125"/>
      <c r="P86" s="125"/>
      <c r="Q86" s="125"/>
      <c r="R86" s="124"/>
      <c r="S86" s="125"/>
      <c r="T86" s="125"/>
      <c r="U86" s="125"/>
      <c r="V86" s="61"/>
    </row>
    <row r="87" spans="2:22" s="65" customFormat="1" x14ac:dyDescent="0.25">
      <c r="B87" s="154" t="s">
        <v>28</v>
      </c>
      <c r="C87" s="155"/>
      <c r="D87" s="156"/>
      <c r="E87" s="157" t="s">
        <v>69</v>
      </c>
      <c r="F87" s="158"/>
      <c r="G87" s="158"/>
      <c r="H87" s="158"/>
      <c r="I87" s="158"/>
      <c r="J87" s="158"/>
      <c r="K87" s="158"/>
      <c r="L87" s="158"/>
      <c r="M87" s="159"/>
      <c r="N87" s="2"/>
      <c r="O87" s="125"/>
      <c r="P87" s="125"/>
      <c r="Q87" s="125"/>
      <c r="R87" s="124"/>
      <c r="S87" s="125"/>
      <c r="T87" s="125"/>
      <c r="U87" s="125"/>
      <c r="V87" s="61"/>
    </row>
    <row r="88" spans="2:22" s="65" customFormat="1" x14ac:dyDescent="0.25">
      <c r="B88" s="154" t="s">
        <v>26</v>
      </c>
      <c r="C88" s="155"/>
      <c r="D88" s="156"/>
      <c r="E88" s="153" t="s">
        <v>25</v>
      </c>
      <c r="F88" s="153"/>
      <c r="G88" s="153"/>
      <c r="H88" s="153"/>
      <c r="I88" s="153"/>
      <c r="J88" s="153"/>
      <c r="K88" s="153"/>
      <c r="L88" s="153"/>
      <c r="M88" s="153"/>
      <c r="N88" s="2"/>
      <c r="O88" s="125"/>
      <c r="P88" s="125"/>
      <c r="Q88" s="125"/>
      <c r="R88" s="124"/>
      <c r="S88" s="125"/>
      <c r="T88" s="125"/>
      <c r="U88" s="125"/>
      <c r="V88" s="61"/>
    </row>
    <row r="89" spans="2:22" s="65" customFormat="1" x14ac:dyDescent="0.25">
      <c r="B89" s="150" t="s">
        <v>222</v>
      </c>
      <c r="C89" s="151"/>
      <c r="D89" s="152"/>
      <c r="E89" s="153" t="s">
        <v>23</v>
      </c>
      <c r="F89" s="153"/>
      <c r="G89" s="153"/>
      <c r="H89" s="153"/>
      <c r="I89" s="153"/>
      <c r="J89" s="153"/>
      <c r="K89" s="153"/>
      <c r="L89" s="153"/>
      <c r="M89" s="153"/>
      <c r="N89" s="2"/>
      <c r="O89" s="125"/>
      <c r="P89" s="125"/>
      <c r="Q89" s="125"/>
      <c r="R89" s="124"/>
      <c r="S89" s="125"/>
      <c r="T89" s="125"/>
      <c r="U89" s="125"/>
      <c r="V89" s="61"/>
    </row>
    <row r="90" spans="2:22" s="65" customFormat="1" x14ac:dyDescent="0.25">
      <c r="B90" s="150" t="s">
        <v>223</v>
      </c>
      <c r="C90" s="151"/>
      <c r="D90" s="152"/>
      <c r="E90" s="153" t="s">
        <v>22</v>
      </c>
      <c r="F90" s="153"/>
      <c r="G90" s="153"/>
      <c r="H90" s="153"/>
      <c r="I90" s="153"/>
      <c r="J90" s="153"/>
      <c r="K90" s="153"/>
      <c r="L90" s="153"/>
      <c r="M90" s="153"/>
      <c r="N90" s="2"/>
      <c r="O90" s="125"/>
      <c r="P90" s="125"/>
      <c r="Q90" s="125"/>
      <c r="R90" s="124"/>
      <c r="S90" s="125"/>
      <c r="T90" s="125"/>
      <c r="U90" s="125"/>
      <c r="V90" s="61"/>
    </row>
    <row r="91" spans="2:22" s="65" customFormat="1" x14ac:dyDescent="0.25">
      <c r="B91" s="106" t="s">
        <v>220</v>
      </c>
      <c r="C91" s="83" t="s">
        <v>11</v>
      </c>
      <c r="D91" s="107"/>
      <c r="E91" s="117" t="inlineStr">
        <is>
          <t xml:space="preserve">670x504x242 (B) / 670x520x230 (E)</t>
        </is>
      </c>
      <c r="F91" s="118" t="inlineStr">
        <is>
          <t xml:space="preserve">770x504x242 (B) / 770x520x230 (E)</t>
        </is>
      </c>
      <c r="G91" s="117" t="inlineStr">
        <is>
          <t xml:space="preserve">970x504x242 (B) / 970x520x230 (E)</t>
        </is>
      </c>
      <c r="H91" s="118" t="inlineStr">
        <is>
          <t xml:space="preserve">1070x504x242 (B) / 1070x520x230 (E)</t>
        </is>
      </c>
      <c r="I91" s="117" t="inlineStr">
        <is>
          <t xml:space="preserve">1170x504x242 (B) / 1170x520x230 (E)</t>
        </is>
      </c>
      <c r="J91" s="118" t="inlineStr">
        <is>
          <t xml:space="preserve">1370x504x242 (B) / 1370x520x230 (E)</t>
        </is>
      </c>
      <c r="K91" s="117" t="inlineStr">
        <is>
          <t xml:space="preserve">1470x504x242 (B) / 1470x520x230 (E)</t>
        </is>
      </c>
      <c r="L91" s="118" t="inlineStr">
        <is>
          <t xml:space="preserve">1770x504x242 (B) / 1770x520x230 (E)</t>
        </is>
      </c>
      <c r="M91" s="117" t="inlineStr">
        <is>
          <t xml:space="preserve">1870x504x242 (B) / 1870x520x230 (E)</t>
        </is>
      </c>
      <c r="N91" s="2"/>
      <c r="O91" s="125"/>
      <c r="P91" s="125"/>
      <c r="Q91" s="125"/>
      <c r="R91" s="124"/>
      <c r="S91" s="125"/>
      <c r="T91" s="125"/>
      <c r="U91" s="125"/>
      <c r="V91" s="61"/>
    </row>
    <row r="92" spans="2:22" s="65" customFormat="1" x14ac:dyDescent="0.25">
      <c r="B92" s="106" t="s">
        <v>221</v>
      </c>
      <c r="C92" s="83" t="s">
        <v>11</v>
      </c>
      <c r="D92" s="107"/>
      <c r="E92" s="117" t="inlineStr">
        <is>
          <t xml:space="preserve">700x530x260</t>
        </is>
      </c>
      <c r="F92" s="118" t="inlineStr">
        <is>
          <t xml:space="preserve">800x530x260</t>
        </is>
      </c>
      <c r="G92" s="117" t="inlineStr">
        <is>
          <t xml:space="preserve">1000x530x260</t>
        </is>
      </c>
      <c r="H92" s="118" t="inlineStr">
        <is>
          <t xml:space="preserve">1100x530x260</t>
        </is>
      </c>
      <c r="I92" s="117" t="inlineStr">
        <is>
          <t xml:space="preserve">1200x530x260</t>
        </is>
      </c>
      <c r="J92" s="118" t="inlineStr">
        <is>
          <t xml:space="preserve">1400x530x260</t>
        </is>
      </c>
      <c r="K92" s="117" t="inlineStr">
        <is>
          <t xml:space="preserve">1500x530x260</t>
        </is>
      </c>
      <c r="L92" s="118" t="inlineStr">
        <is>
          <t xml:space="preserve">1800x530x260</t>
        </is>
      </c>
      <c r="M92" s="117" t="inlineStr">
        <is>
          <t xml:space="preserve">1900x530x260</t>
        </is>
      </c>
      <c r="N92" s="2"/>
      <c r="O92" s="125"/>
      <c r="P92" s="125"/>
      <c r="Q92" s="125"/>
      <c r="R92" s="124"/>
      <c r="S92" s="125"/>
      <c r="T92" s="125"/>
      <c r="U92" s="125"/>
      <c r="V92" s="61"/>
    </row>
    <row r="93" spans="2:22" s="65" customFormat="1" x14ac:dyDescent="0.25">
      <c r="B93" s="106" t="s">
        <v>2</v>
      </c>
      <c r="C93" s="83" t="s">
        <v>0</v>
      </c>
      <c r="D93" s="107"/>
      <c r="E93" s="112">
        <v>12.8</v>
      </c>
      <c r="F93" s="113">
        <v>14.1</v>
      </c>
      <c r="G93" s="112">
        <v>17</v>
      </c>
      <c r="H93" s="113">
        <v>18</v>
      </c>
      <c r="I93" s="112">
        <v>19.4</v>
      </c>
      <c r="J93" s="113">
        <v>26.7</v>
      </c>
      <c r="K93" s="112">
        <v>28.4</v>
      </c>
      <c r="L93" s="113">
        <v>33.2</v>
      </c>
      <c r="M93" s="112">
        <v>33.8</v>
      </c>
      <c r="N93" s="2"/>
      <c r="O93" s="125"/>
      <c r="P93" s="125"/>
      <c r="Q93" s="125"/>
      <c r="R93" s="124"/>
      <c r="S93" s="125"/>
      <c r="T93" s="125"/>
      <c r="U93" s="125"/>
      <c r="V93" s="61"/>
    </row>
    <row r="94" spans="2:22" s="65" customFormat="1" x14ac:dyDescent="0.25">
      <c r="B94" s="106" t="s">
        <v>1</v>
      </c>
      <c r="C94" s="83" t="s">
        <v>0</v>
      </c>
      <c r="D94" s="107"/>
      <c r="E94" s="112">
        <v>14</v>
      </c>
      <c r="F94" s="113">
        <v>15.4</v>
      </c>
      <c r="G94" s="112">
        <v>18.5</v>
      </c>
      <c r="H94" s="113">
        <v>19.7</v>
      </c>
      <c r="I94" s="112">
        <v>21.2</v>
      </c>
      <c r="J94" s="113">
        <v>29</v>
      </c>
      <c r="K94" s="112">
        <v>30.8</v>
      </c>
      <c r="L94" s="113">
        <v>36.2</v>
      </c>
      <c r="M94" s="112">
        <v>36.8</v>
      </c>
      <c r="N94" s="2"/>
      <c r="O94" s="125"/>
      <c r="P94" s="125"/>
      <c r="Q94" s="125"/>
      <c r="R94" s="124"/>
      <c r="S94" s="125"/>
      <c r="T94" s="125"/>
      <c r="U94" s="125"/>
      <c r="V94" s="61"/>
    </row>
    <row r="95" spans="2:22" s="65" customFormat="1" x14ac:dyDescent="0.25">
      <c r="N95" s="2"/>
      <c r="O95" s="125"/>
      <c r="P95" s="125"/>
      <c r="Q95" s="125"/>
      <c r="R95" s="124"/>
      <c r="S95" s="125"/>
      <c r="T95" s="125"/>
      <c r="U95" s="125"/>
      <c r="V95" s="61"/>
    </row>
    <row r="96" spans="2:22" x14ac:dyDescent="0.25">
      <c r="C96" s="63"/>
      <c r="D96" s="63"/>
      <c r="O96" s="125"/>
      <c r="P96" s="125"/>
      <c r="Q96" s="125"/>
      <c r="R96" s="124"/>
      <c r="S96" s="125"/>
      <c r="T96" s="125"/>
      <c r="U96" s="125"/>
    </row>
    <row r="100" spans="2:13" hidden="1" x14ac:dyDescent="0.25">
      <c r="B100" t="s">
        <v>212</v>
      </c>
    </row>
    <row r="101" spans="2:13" hidden="1" x14ac:dyDescent="0.25">
      <c r="B101" t="s">
        <v>165</v>
      </c>
      <c r="E101">
        <v>149993</v>
      </c>
      <c r="F101">
        <v>232248</v>
      </c>
      <c r="G101">
        <v>299987</v>
      </c>
      <c r="H101">
        <v>154832</v>
      </c>
      <c r="I101">
        <v>319341</v>
      </c>
      <c r="J101">
        <v>483850</v>
      </c>
      <c r="K101">
        <v>532235</v>
      </c>
      <c r="L101">
        <v>716097</v>
      </c>
      <c r="M101">
        <v>822544</v>
      </c>
    </row>
    <row r="102" spans="2:13" hidden="1" x14ac:dyDescent="0.25">
      <c r="B102" t="s">
        <v>166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</row>
    <row r="103" spans="2:13" hidden="1" x14ac:dyDescent="0.25">
      <c r="B103" t="s">
        <v>167</v>
      </c>
      <c r="E103">
        <v>123.3</v>
      </c>
      <c r="F103">
        <v>176.4</v>
      </c>
      <c r="G103">
        <v>233</v>
      </c>
      <c r="H103">
        <v>297.8</v>
      </c>
      <c r="I103">
        <v>361.3</v>
      </c>
      <c r="J103">
        <v>485.6</v>
      </c>
      <c r="K103">
        <v>560.1</v>
      </c>
      <c r="L103">
        <v>656.8</v>
      </c>
      <c r="M103">
        <v>716.1</v>
      </c>
    </row>
    <row r="104" spans="2:13" hidden="1" x14ac:dyDescent="0.25">
      <c r="B104" t="s">
        <v>168</v>
      </c>
      <c r="E104">
        <v>-297.8</v>
      </c>
      <c r="F104">
        <v>-447.9</v>
      </c>
      <c r="G104">
        <v>-607.3</v>
      </c>
      <c r="H104">
        <v>-781</v>
      </c>
      <c r="I104">
        <v>-912.7</v>
      </c>
      <c r="J104">
        <v>-1287.5</v>
      </c>
      <c r="K104">
        <v>-1521.7</v>
      </c>
      <c r="L104">
        <v>-1323.2</v>
      </c>
      <c r="M104">
        <v>-1741</v>
      </c>
    </row>
    <row r="105" spans="2:13" hidden="1" x14ac:dyDescent="0.25">
      <c r="B105" t="s">
        <v>169</v>
      </c>
      <c r="E105">
        <v>58.7</v>
      </c>
      <c r="F105">
        <v>76.3</v>
      </c>
      <c r="G105">
        <v>106.9</v>
      </c>
      <c r="H105">
        <v>132.1</v>
      </c>
      <c r="I105">
        <v>177.4</v>
      </c>
      <c r="J105">
        <v>195.5</v>
      </c>
      <c r="K105">
        <v>234.2</v>
      </c>
      <c r="L105">
        <v>263.1</v>
      </c>
      <c r="M105">
        <v>331.9</v>
      </c>
    </row>
    <row r="106" spans="2:13" hidden="1" x14ac:dyDescent="0.25">
      <c r="B106" t="s">
        <v>170</v>
      </c>
      <c r="E106">
        <v>-295.4</v>
      </c>
      <c r="F106">
        <v>-383.5</v>
      </c>
      <c r="G106">
        <v>-485.2</v>
      </c>
      <c r="H106">
        <v>-533.9</v>
      </c>
      <c r="I106">
        <v>-841.1</v>
      </c>
      <c r="J106">
        <v>-986.5</v>
      </c>
      <c r="K106">
        <v>-1063.1</v>
      </c>
      <c r="L106">
        <v>-824</v>
      </c>
      <c r="M106">
        <v>-1355.7</v>
      </c>
    </row>
    <row r="107" spans="2:13" hidden="1" x14ac:dyDescent="0.25">
      <c r="B107" t="s">
        <v>171</v>
      </c>
      <c r="E107">
        <v>0.899</v>
      </c>
      <c r="F107">
        <v>0.904</v>
      </c>
      <c r="G107">
        <v>0.914</v>
      </c>
      <c r="H107">
        <v>0.916</v>
      </c>
      <c r="I107">
        <v>0.898</v>
      </c>
      <c r="J107">
        <v>0.91</v>
      </c>
      <c r="K107">
        <v>0.91</v>
      </c>
      <c r="L107">
        <v>0.901</v>
      </c>
      <c r="M107">
        <v>0.919</v>
      </c>
    </row>
    <row r="108" spans="2:13" hidden="1" x14ac:dyDescent="0.25">
      <c r="B108" t="s">
        <v>172</v>
      </c>
      <c r="E108">
        <v>0.728</v>
      </c>
      <c r="F108">
        <v>0.744</v>
      </c>
      <c r="G108">
        <v>0.736</v>
      </c>
      <c r="H108">
        <v>0.737</v>
      </c>
      <c r="I108">
        <v>0.722</v>
      </c>
      <c r="J108">
        <v>0.736</v>
      </c>
      <c r="K108">
        <v>0.735</v>
      </c>
      <c r="L108">
        <v>0.728</v>
      </c>
      <c r="M108">
        <v>0.742</v>
      </c>
    </row>
    <row r="109" spans="2:13" hidden="1" x14ac:dyDescent="0.25">
      <c r="B109" t="s">
        <v>173</v>
      </c>
      <c r="E109">
        <v>0.871</v>
      </c>
      <c r="F109">
        <v>0.869</v>
      </c>
      <c r="G109">
        <v>0.838</v>
      </c>
      <c r="H109">
        <v>0.894</v>
      </c>
      <c r="I109">
        <v>0.846</v>
      </c>
      <c r="J109">
        <v>0.857</v>
      </c>
      <c r="K109">
        <v>0.87</v>
      </c>
      <c r="L109">
        <v>0.873</v>
      </c>
      <c r="M109">
        <v>0.865</v>
      </c>
    </row>
    <row r="110" spans="2:13" hidden="1" x14ac:dyDescent="0.25">
      <c r="B110" t="s">
        <v>174</v>
      </c>
      <c r="E110">
        <v>0.718</v>
      </c>
      <c r="F110">
        <v>0.742</v>
      </c>
      <c r="G110">
        <v>0.74</v>
      </c>
      <c r="H110">
        <v>0.74</v>
      </c>
      <c r="I110">
        <v>0.721</v>
      </c>
      <c r="J110">
        <v>0.721</v>
      </c>
      <c r="K110">
        <v>0.72</v>
      </c>
      <c r="L110">
        <v>0.73</v>
      </c>
      <c r="M110">
        <v>0.71</v>
      </c>
    </row>
    <row r="111" spans="2:13" hidden="1" x14ac:dyDescent="0.25">
      <c r="B111" t="s">
        <v>175</v>
      </c>
      <c r="E111">
        <v>340</v>
      </c>
      <c r="F111">
        <v>510</v>
      </c>
      <c r="G111">
        <v>680</v>
      </c>
      <c r="H111">
        <v>850</v>
      </c>
      <c r="I111">
        <v>1020</v>
      </c>
      <c r="J111">
        <v>1360</v>
      </c>
      <c r="K111">
        <v>1700</v>
      </c>
      <c r="L111">
        <v>2040</v>
      </c>
      <c r="M111">
        <v>2380</v>
      </c>
    </row>
    <row r="112" spans="2:13" hidden="1" x14ac:dyDescent="0.25">
      <c r="B112" t="s">
        <v>176</v>
      </c>
      <c r="E112">
        <v>255</v>
      </c>
      <c r="F112">
        <v>382</v>
      </c>
      <c r="G112">
        <v>510</v>
      </c>
      <c r="H112">
        <v>637</v>
      </c>
      <c r="I112">
        <v>765</v>
      </c>
      <c r="J112">
        <v>1122</v>
      </c>
      <c r="K112">
        <v>1402</v>
      </c>
      <c r="L112">
        <v>1683</v>
      </c>
      <c r="M112">
        <v>1927</v>
      </c>
    </row>
    <row r="113" spans="2:13" hidden="1" x14ac:dyDescent="0.25">
      <c r="B113" t="s">
        <v>177</v>
      </c>
      <c r="E113">
        <v>170</v>
      </c>
      <c r="F113">
        <v>255</v>
      </c>
      <c r="G113">
        <v>340</v>
      </c>
      <c r="H113">
        <v>425</v>
      </c>
      <c r="I113">
        <v>510</v>
      </c>
      <c r="J113">
        <v>850</v>
      </c>
      <c r="K113">
        <v>1062</v>
      </c>
      <c r="L113">
        <v>1275</v>
      </c>
      <c r="M113">
        <v>1487</v>
      </c>
    </row>
    <row r="114" spans="2:13" hidden="1" x14ac:dyDescent="0.25">
      <c r="B114" t="s">
        <v>178</v>
      </c>
      <c r="E114">
        <v>28</v>
      </c>
      <c r="F114">
        <v>34</v>
      </c>
      <c r="G114">
        <v>55</v>
      </c>
      <c r="H114">
        <v>68</v>
      </c>
      <c r="I114">
        <v>87</v>
      </c>
      <c r="J114">
        <v>125</v>
      </c>
      <c r="K114">
        <v>152</v>
      </c>
      <c r="L114">
        <v>185</v>
      </c>
      <c r="M114">
        <v>205</v>
      </c>
    </row>
    <row r="115" spans="2:13" hidden="1" x14ac:dyDescent="0.25">
      <c r="B115" t="s">
        <v>179</v>
      </c>
      <c r="E115">
        <v>34</v>
      </c>
      <c r="F115">
        <v>35</v>
      </c>
      <c r="G115">
        <v>38</v>
      </c>
      <c r="H115">
        <v>42</v>
      </c>
      <c r="I115">
        <v>43</v>
      </c>
      <c r="J115">
        <v>44</v>
      </c>
      <c r="K115">
        <v>46</v>
      </c>
      <c r="L115">
        <v>48</v>
      </c>
      <c r="M115">
        <v>49</v>
      </c>
    </row>
    <row r="116" spans="2:13" hidden="1" x14ac:dyDescent="0.25">
      <c r="B116" t="s">
        <v>180</v>
      </c>
      <c r="E116">
        <v>149993</v>
      </c>
      <c r="F116">
        <v>232248</v>
      </c>
      <c r="G116">
        <v>299987</v>
      </c>
      <c r="H116">
        <v>154832</v>
      </c>
      <c r="I116">
        <v>319341</v>
      </c>
      <c r="J116">
        <v>483850</v>
      </c>
      <c r="K116">
        <v>532235</v>
      </c>
      <c r="L116">
        <v>716097</v>
      </c>
      <c r="M116">
        <v>822544</v>
      </c>
    </row>
    <row r="117" spans="2:13" hidden="1" x14ac:dyDescent="0.25">
      <c r="B117" t="s">
        <v>181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</row>
    <row r="118" spans="2:13" hidden="1" x14ac:dyDescent="0.25">
      <c r="B118" t="s">
        <v>182</v>
      </c>
      <c r="E118">
        <v>123.3</v>
      </c>
      <c r="F118">
        <v>176.4</v>
      </c>
      <c r="G118">
        <v>233</v>
      </c>
      <c r="H118">
        <v>297.8</v>
      </c>
      <c r="I118">
        <v>361.3</v>
      </c>
      <c r="J118">
        <v>485.6</v>
      </c>
      <c r="K118">
        <v>560.1</v>
      </c>
      <c r="L118">
        <v>656.8</v>
      </c>
      <c r="M118">
        <v>716.1</v>
      </c>
    </row>
    <row r="119" spans="2:13" hidden="1" x14ac:dyDescent="0.25">
      <c r="B119" t="s">
        <v>183</v>
      </c>
      <c r="E119">
        <v>-297.8</v>
      </c>
      <c r="F119">
        <v>-447.9</v>
      </c>
      <c r="G119">
        <v>-607.3</v>
      </c>
      <c r="H119">
        <v>-781</v>
      </c>
      <c r="I119">
        <v>-912.7</v>
      </c>
      <c r="J119">
        <v>-1287.5</v>
      </c>
      <c r="K119">
        <v>-1521.7</v>
      </c>
      <c r="L119">
        <v>-1323.2</v>
      </c>
      <c r="M119">
        <v>-1741</v>
      </c>
    </row>
    <row r="120" spans="2:13" hidden="1" x14ac:dyDescent="0.25">
      <c r="B120" t="s">
        <v>184</v>
      </c>
      <c r="E120">
        <v>58.7</v>
      </c>
      <c r="F120">
        <v>76.3</v>
      </c>
      <c r="G120">
        <v>106.9</v>
      </c>
      <c r="H120">
        <v>132.1</v>
      </c>
      <c r="I120">
        <v>177.4</v>
      </c>
      <c r="J120">
        <v>195.5</v>
      </c>
      <c r="K120">
        <v>234.2</v>
      </c>
      <c r="L120">
        <v>263.1</v>
      </c>
      <c r="M120">
        <v>331.9</v>
      </c>
    </row>
    <row r="121" spans="2:13" hidden="1" x14ac:dyDescent="0.25">
      <c r="B121" t="s">
        <v>185</v>
      </c>
      <c r="E121">
        <v>-295.4</v>
      </c>
      <c r="F121">
        <v>-383.5</v>
      </c>
      <c r="G121">
        <v>-485.2</v>
      </c>
      <c r="H121">
        <v>-533.9</v>
      </c>
      <c r="I121">
        <v>-841.1</v>
      </c>
      <c r="J121">
        <v>-986.5</v>
      </c>
      <c r="K121">
        <v>-1063.1</v>
      </c>
      <c r="L121">
        <v>-824</v>
      </c>
      <c r="M121">
        <v>-1355.7</v>
      </c>
    </row>
    <row r="122" spans="2:13" hidden="1" x14ac:dyDescent="0.25">
      <c r="B122" t="s">
        <v>186</v>
      </c>
      <c r="E122">
        <v>0.899</v>
      </c>
      <c r="F122">
        <v>0.904</v>
      </c>
      <c r="G122">
        <v>0.914</v>
      </c>
      <c r="H122">
        <v>0.916</v>
      </c>
      <c r="I122">
        <v>0.898</v>
      </c>
      <c r="J122">
        <v>0.91</v>
      </c>
      <c r="K122">
        <v>0.91</v>
      </c>
      <c r="L122">
        <v>0.901</v>
      </c>
      <c r="M122">
        <v>0.919</v>
      </c>
    </row>
    <row r="123" spans="2:13" hidden="1" x14ac:dyDescent="0.25">
      <c r="B123" t="s">
        <v>187</v>
      </c>
      <c r="E123">
        <v>0.728</v>
      </c>
      <c r="F123">
        <v>0.744</v>
      </c>
      <c r="G123">
        <v>0.736</v>
      </c>
      <c r="H123">
        <v>0.737</v>
      </c>
      <c r="I123">
        <v>0.722</v>
      </c>
      <c r="J123">
        <v>0.736</v>
      </c>
      <c r="K123">
        <v>0.735</v>
      </c>
      <c r="L123">
        <v>0.728</v>
      </c>
      <c r="M123">
        <v>0.742</v>
      </c>
    </row>
    <row r="124" spans="2:13" hidden="1" x14ac:dyDescent="0.25">
      <c r="B124" t="s">
        <v>188</v>
      </c>
      <c r="E124">
        <v>0.871</v>
      </c>
      <c r="F124">
        <v>0.869</v>
      </c>
      <c r="G124">
        <v>0.838</v>
      </c>
      <c r="H124">
        <v>0.894</v>
      </c>
      <c r="I124">
        <v>0.846</v>
      </c>
      <c r="J124">
        <v>0.857</v>
      </c>
      <c r="K124">
        <v>0.87</v>
      </c>
      <c r="L124">
        <v>0.873</v>
      </c>
      <c r="M124">
        <v>0.865</v>
      </c>
    </row>
    <row r="125" spans="2:13" hidden="1" x14ac:dyDescent="0.25">
      <c r="B125" t="s">
        <v>189</v>
      </c>
      <c r="E125">
        <v>0.718</v>
      </c>
      <c r="F125">
        <v>0.742</v>
      </c>
      <c r="G125">
        <v>0.74</v>
      </c>
      <c r="H125">
        <v>0.74</v>
      </c>
      <c r="I125">
        <v>0.721</v>
      </c>
      <c r="J125">
        <v>0.721</v>
      </c>
      <c r="K125">
        <v>0.72</v>
      </c>
      <c r="L125">
        <v>0.73</v>
      </c>
      <c r="M125">
        <v>0.71</v>
      </c>
    </row>
    <row r="126" spans="2:13" hidden="1" x14ac:dyDescent="0.25">
      <c r="B126" t="s">
        <v>190</v>
      </c>
      <c r="E126">
        <v>340</v>
      </c>
      <c r="F126">
        <v>510</v>
      </c>
      <c r="G126">
        <v>680</v>
      </c>
      <c r="H126">
        <v>850</v>
      </c>
      <c r="I126">
        <v>1020</v>
      </c>
      <c r="J126">
        <v>1360</v>
      </c>
      <c r="K126">
        <v>1700</v>
      </c>
      <c r="L126">
        <v>2040</v>
      </c>
      <c r="M126">
        <v>2380</v>
      </c>
    </row>
    <row r="127" spans="2:13" hidden="1" x14ac:dyDescent="0.25">
      <c r="B127" t="s">
        <v>191</v>
      </c>
      <c r="E127">
        <v>255</v>
      </c>
      <c r="F127">
        <v>382</v>
      </c>
      <c r="G127">
        <v>510</v>
      </c>
      <c r="H127">
        <v>637</v>
      </c>
      <c r="I127">
        <v>765</v>
      </c>
      <c r="J127">
        <v>1122</v>
      </c>
      <c r="K127">
        <v>1402</v>
      </c>
      <c r="L127">
        <v>1683</v>
      </c>
      <c r="M127">
        <v>1927</v>
      </c>
    </row>
    <row r="128" spans="2:13" hidden="1" x14ac:dyDescent="0.25">
      <c r="B128" t="s">
        <v>192</v>
      </c>
      <c r="E128">
        <v>170</v>
      </c>
      <c r="F128">
        <v>255</v>
      </c>
      <c r="G128">
        <v>340</v>
      </c>
      <c r="H128">
        <v>425</v>
      </c>
      <c r="I128">
        <v>510</v>
      </c>
      <c r="J128">
        <v>850</v>
      </c>
      <c r="K128">
        <v>1062</v>
      </c>
      <c r="L128">
        <v>1275</v>
      </c>
      <c r="M128">
        <v>1487</v>
      </c>
    </row>
    <row r="129" spans="2:13" hidden="1" x14ac:dyDescent="0.25">
      <c r="B129" t="s">
        <v>193</v>
      </c>
      <c r="E129">
        <v>42</v>
      </c>
      <c r="F129">
        <v>55</v>
      </c>
      <c r="G129">
        <v>68</v>
      </c>
      <c r="H129">
        <v>87</v>
      </c>
      <c r="I129">
        <v>108</v>
      </c>
      <c r="J129">
        <v>142</v>
      </c>
      <c r="K129">
        <v>174</v>
      </c>
      <c r="L129">
        <v>210</v>
      </c>
      <c r="M129">
        <v>253</v>
      </c>
    </row>
    <row r="130" spans="2:13" hidden="1" x14ac:dyDescent="0.25">
      <c r="B130" t="s">
        <v>194</v>
      </c>
      <c r="E130">
        <v>37</v>
      </c>
      <c r="F130">
        <v>38</v>
      </c>
      <c r="G130">
        <v>41</v>
      </c>
      <c r="H130">
        <v>44</v>
      </c>
      <c r="I130">
        <v>45</v>
      </c>
      <c r="J130">
        <v>46</v>
      </c>
      <c r="K130">
        <v>48</v>
      </c>
      <c r="L130">
        <v>48</v>
      </c>
      <c r="M130">
        <v>49</v>
      </c>
    </row>
    <row r="131" spans="2:13" hidden="1" x14ac:dyDescent="0.25">
      <c r="B131" t="s">
        <v>195</v>
      </c>
      <c r="E131">
        <v>149993</v>
      </c>
      <c r="F131">
        <v>232248</v>
      </c>
      <c r="G131">
        <v>299987</v>
      </c>
      <c r="H131">
        <v>154832</v>
      </c>
      <c r="I131">
        <v>319341</v>
      </c>
      <c r="J131">
        <v>483850</v>
      </c>
      <c r="K131">
        <v>532235</v>
      </c>
      <c r="L131">
        <v>716097</v>
      </c>
      <c r="M131">
        <v>822544</v>
      </c>
    </row>
    <row r="132" spans="2:13" hidden="1" x14ac:dyDescent="0.25">
      <c r="B132" t="s">
        <v>196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</row>
    <row r="133" spans="2:13" hidden="1" x14ac:dyDescent="0.25">
      <c r="B133" t="s">
        <v>197</v>
      </c>
      <c r="E133">
        <v>123.3</v>
      </c>
      <c r="F133">
        <v>176.4</v>
      </c>
      <c r="G133">
        <v>233</v>
      </c>
      <c r="H133">
        <v>297.8</v>
      </c>
      <c r="I133">
        <v>361.3</v>
      </c>
      <c r="J133">
        <v>485.6</v>
      </c>
      <c r="K133">
        <v>560.1</v>
      </c>
      <c r="L133">
        <v>656.8</v>
      </c>
      <c r="M133">
        <v>716.1</v>
      </c>
    </row>
    <row r="134" spans="2:13" hidden="1" x14ac:dyDescent="0.25">
      <c r="B134" t="s">
        <v>198</v>
      </c>
      <c r="E134">
        <v>-297.8</v>
      </c>
      <c r="F134">
        <v>-447.9</v>
      </c>
      <c r="G134">
        <v>-607.3</v>
      </c>
      <c r="H134">
        <v>-781</v>
      </c>
      <c r="I134">
        <v>-912.7</v>
      </c>
      <c r="J134">
        <v>-1287.5</v>
      </c>
      <c r="K134">
        <v>-1521.7</v>
      </c>
      <c r="L134">
        <v>-1323.2</v>
      </c>
      <c r="M134">
        <v>-1741</v>
      </c>
    </row>
    <row r="135" spans="2:13" hidden="1" x14ac:dyDescent="0.25">
      <c r="B135" t="s">
        <v>199</v>
      </c>
      <c r="E135">
        <v>58.7</v>
      </c>
      <c r="F135">
        <v>76.3</v>
      </c>
      <c r="G135">
        <v>106.9</v>
      </c>
      <c r="H135">
        <v>132.1</v>
      </c>
      <c r="I135">
        <v>177.4</v>
      </c>
      <c r="J135">
        <v>195.5</v>
      </c>
      <c r="K135">
        <v>234.2</v>
      </c>
      <c r="L135">
        <v>263.1</v>
      </c>
      <c r="M135">
        <v>331.9</v>
      </c>
    </row>
    <row r="136" spans="2:13" hidden="1" x14ac:dyDescent="0.25">
      <c r="B136" t="s">
        <v>200</v>
      </c>
      <c r="E136">
        <v>-295.4</v>
      </c>
      <c r="F136">
        <v>-383.5</v>
      </c>
      <c r="G136">
        <v>-485.2</v>
      </c>
      <c r="H136">
        <v>-533.9</v>
      </c>
      <c r="I136">
        <v>-841.1</v>
      </c>
      <c r="J136">
        <v>-986.5</v>
      </c>
      <c r="K136">
        <v>-1063.1</v>
      </c>
      <c r="L136">
        <v>-824</v>
      </c>
      <c r="M136">
        <v>-1355.7</v>
      </c>
    </row>
    <row r="137" spans="2:13" hidden="1" x14ac:dyDescent="0.25">
      <c r="B137" t="s">
        <v>201</v>
      </c>
      <c r="E137">
        <v>0.899</v>
      </c>
      <c r="F137">
        <v>0.904</v>
      </c>
      <c r="G137">
        <v>0.914</v>
      </c>
      <c r="H137">
        <v>0.916</v>
      </c>
      <c r="I137">
        <v>0.898</v>
      </c>
      <c r="J137">
        <v>0.91</v>
      </c>
      <c r="K137">
        <v>0.91</v>
      </c>
      <c r="L137">
        <v>0.901</v>
      </c>
      <c r="M137">
        <v>0.919</v>
      </c>
    </row>
    <row r="138" spans="2:13" hidden="1" x14ac:dyDescent="0.25">
      <c r="B138" t="s">
        <v>202</v>
      </c>
      <c r="E138">
        <v>0.728</v>
      </c>
      <c r="F138">
        <v>0.744</v>
      </c>
      <c r="G138">
        <v>0.736</v>
      </c>
      <c r="H138">
        <v>0.737</v>
      </c>
      <c r="I138">
        <v>0.722</v>
      </c>
      <c r="J138">
        <v>0.736</v>
      </c>
      <c r="K138">
        <v>0.735</v>
      </c>
      <c r="L138">
        <v>0.728</v>
      </c>
      <c r="M138">
        <v>0.742</v>
      </c>
    </row>
    <row r="139" spans="2:13" hidden="1" x14ac:dyDescent="0.25">
      <c r="B139" t="s">
        <v>203</v>
      </c>
      <c r="E139">
        <v>0.871</v>
      </c>
      <c r="F139">
        <v>0.869</v>
      </c>
      <c r="G139">
        <v>0.838</v>
      </c>
      <c r="H139">
        <v>0.894</v>
      </c>
      <c r="I139">
        <v>0.846</v>
      </c>
      <c r="J139">
        <v>0.857</v>
      </c>
      <c r="K139">
        <v>0.87</v>
      </c>
      <c r="L139">
        <v>0.873</v>
      </c>
      <c r="M139">
        <v>0.865</v>
      </c>
    </row>
    <row r="140" spans="2:13" hidden="1" x14ac:dyDescent="0.25">
      <c r="B140" t="s">
        <v>204</v>
      </c>
      <c r="E140">
        <v>0.718</v>
      </c>
      <c r="F140">
        <v>0.742</v>
      </c>
      <c r="G140">
        <v>0.74</v>
      </c>
      <c r="H140">
        <v>0.74</v>
      </c>
      <c r="I140">
        <v>0.721</v>
      </c>
      <c r="J140">
        <v>0.721</v>
      </c>
      <c r="K140">
        <v>0.72</v>
      </c>
      <c r="L140">
        <v>0.73</v>
      </c>
      <c r="M140">
        <v>0.71</v>
      </c>
    </row>
    <row r="141" spans="2:13" hidden="1" x14ac:dyDescent="0.25">
      <c r="B141" t="s">
        <v>205</v>
      </c>
      <c r="E141">
        <v>340</v>
      </c>
      <c r="F141">
        <v>510</v>
      </c>
      <c r="G141">
        <v>680</v>
      </c>
      <c r="H141">
        <v>850</v>
      </c>
      <c r="I141">
        <v>1020</v>
      </c>
      <c r="J141">
        <v>1360</v>
      </c>
      <c r="K141">
        <v>1700</v>
      </c>
      <c r="L141">
        <v>2040</v>
      </c>
      <c r="M141">
        <v>2380</v>
      </c>
    </row>
    <row r="142" spans="2:13" hidden="1" x14ac:dyDescent="0.25">
      <c r="B142" t="s">
        <v>206</v>
      </c>
      <c r="E142">
        <v>255</v>
      </c>
      <c r="F142">
        <v>382</v>
      </c>
      <c r="G142">
        <v>510</v>
      </c>
      <c r="H142">
        <v>637</v>
      </c>
      <c r="I142">
        <v>765</v>
      </c>
      <c r="J142">
        <v>1122</v>
      </c>
      <c r="K142">
        <v>1402</v>
      </c>
      <c r="L142">
        <v>1683</v>
      </c>
      <c r="M142">
        <v>1927</v>
      </c>
    </row>
    <row r="143" spans="2:13" hidden="1" x14ac:dyDescent="0.25">
      <c r="B143" t="s">
        <v>207</v>
      </c>
      <c r="E143">
        <v>170</v>
      </c>
      <c r="F143">
        <v>255</v>
      </c>
      <c r="G143">
        <v>340</v>
      </c>
      <c r="H143">
        <v>425</v>
      </c>
      <c r="I143">
        <v>510</v>
      </c>
      <c r="J143">
        <v>850</v>
      </c>
      <c r="K143">
        <v>1062</v>
      </c>
      <c r="L143">
        <v>1275</v>
      </c>
      <c r="M143">
        <v>1487</v>
      </c>
    </row>
    <row r="144" spans="2:13" hidden="1" x14ac:dyDescent="0.25">
      <c r="B144" t="s">
        <v>208</v>
      </c>
      <c r="E144">
        <v>49</v>
      </c>
      <c r="F144">
        <v>66</v>
      </c>
      <c r="G144">
        <v>84</v>
      </c>
      <c r="H144">
        <v>100</v>
      </c>
      <c r="I144">
        <v>118</v>
      </c>
      <c r="J144">
        <v>174</v>
      </c>
      <c r="K144">
        <v>210</v>
      </c>
      <c r="L144">
        <v>250</v>
      </c>
      <c r="M144">
        <v>300</v>
      </c>
    </row>
    <row r="145" spans="2:13" hidden="1" x14ac:dyDescent="0.25">
      <c r="B145" t="s">
        <v>209</v>
      </c>
      <c r="E145">
        <v>42</v>
      </c>
      <c r="F145">
        <v>44</v>
      </c>
      <c r="G145">
        <v>46</v>
      </c>
      <c r="H145">
        <v>47</v>
      </c>
      <c r="I145">
        <v>49</v>
      </c>
      <c r="J145">
        <v>50</v>
      </c>
      <c r="K145">
        <v>52</v>
      </c>
      <c r="L145">
        <v>54</v>
      </c>
      <c r="M145">
        <v>56</v>
      </c>
    </row>
    <row r="146" spans="2:13" hidden="1" x14ac:dyDescent="0.25"/>
    <row r="147" spans="2:13" hidden="1" x14ac:dyDescent="0.25"/>
    <row r="148" spans="2:13" hidden="1" x14ac:dyDescent="0.25"/>
    <row r="149" spans="2:13" hidden="1" x14ac:dyDescent="0.25"/>
    <row r="150" spans="2:13" hidden="1" x14ac:dyDescent="0.25">
      <c r="B150" t="s">
        <v>212</v>
      </c>
    </row>
    <row r="151" spans="2:13" hidden="1" x14ac:dyDescent="0.25">
      <c r="B151" t="s">
        <v>165</v>
      </c>
      <c r="E151">
        <v>135478</v>
      </c>
      <c r="F151">
        <v>203217</v>
      </c>
      <c r="G151">
        <v>270956</v>
      </c>
      <c r="H151">
        <v>145155</v>
      </c>
      <c r="I151">
        <v>285471</v>
      </c>
      <c r="J151">
        <v>387080</v>
      </c>
      <c r="K151">
        <v>430626</v>
      </c>
      <c r="L151">
        <v>575781</v>
      </c>
      <c r="M151">
        <v>658035</v>
      </c>
    </row>
    <row r="152" spans="2:13" hidden="1" x14ac:dyDescent="0.25">
      <c r="B152" t="s">
        <v>166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</row>
    <row r="153" spans="2:13" hidden="1" x14ac:dyDescent="0.25">
      <c r="B153" t="s">
        <v>167</v>
      </c>
      <c r="E153">
        <v>110.6</v>
      </c>
      <c r="F153">
        <v>154.9</v>
      </c>
      <c r="G153">
        <v>210.9</v>
      </c>
      <c r="H153">
        <v>282.3</v>
      </c>
      <c r="I153">
        <v>317</v>
      </c>
      <c r="J153">
        <v>383.9</v>
      </c>
      <c r="K153">
        <v>452.8</v>
      </c>
      <c r="L153">
        <v>545.9</v>
      </c>
      <c r="M153">
        <v>578.3</v>
      </c>
    </row>
    <row r="154" spans="2:13" hidden="1" x14ac:dyDescent="0.25">
      <c r="B154" t="s">
        <v>168</v>
      </c>
      <c r="E154">
        <v>-295.2</v>
      </c>
      <c r="F154">
        <v>-391</v>
      </c>
      <c r="G154">
        <v>-570.6</v>
      </c>
      <c r="H154">
        <v>-710.8</v>
      </c>
      <c r="I154">
        <v>-738.2</v>
      </c>
      <c r="J154">
        <v>-927.4</v>
      </c>
      <c r="K154">
        <v>-1213.2</v>
      </c>
      <c r="L154">
        <v>-1423.4</v>
      </c>
      <c r="M154">
        <v>-1469.5</v>
      </c>
    </row>
    <row r="155" spans="2:13" hidden="1" x14ac:dyDescent="0.25">
      <c r="B155" t="s">
        <v>169</v>
      </c>
      <c r="E155">
        <v>94.4</v>
      </c>
      <c r="F155">
        <v>135.6</v>
      </c>
      <c r="G155">
        <v>182.5</v>
      </c>
      <c r="H155">
        <v>223.9</v>
      </c>
      <c r="I155">
        <v>266.3</v>
      </c>
      <c r="J155">
        <v>322.4</v>
      </c>
      <c r="K155">
        <v>377.9</v>
      </c>
      <c r="L155">
        <v>460</v>
      </c>
      <c r="M155">
        <v>494.8</v>
      </c>
    </row>
    <row r="156" spans="2:13" hidden="1" x14ac:dyDescent="0.25">
      <c r="B156" t="s">
        <v>170</v>
      </c>
      <c r="E156">
        <v>-266.4</v>
      </c>
      <c r="F156">
        <v>-367</v>
      </c>
      <c r="G156">
        <v>-520.4</v>
      </c>
      <c r="H156">
        <v>-625.4</v>
      </c>
      <c r="I156">
        <v>-689.1</v>
      </c>
      <c r="J156">
        <v>-896.7</v>
      </c>
      <c r="K156">
        <v>-1120.7</v>
      </c>
      <c r="L156">
        <v>-1350.3</v>
      </c>
      <c r="M156">
        <v>-1453.7</v>
      </c>
    </row>
    <row r="157" spans="2:13" hidden="1" x14ac:dyDescent="0.25">
      <c r="B157" t="s">
        <v>171</v>
      </c>
      <c r="E157">
        <v>0.901</v>
      </c>
      <c r="F157">
        <v>0.905</v>
      </c>
      <c r="G157">
        <v>0.913</v>
      </c>
      <c r="H157">
        <v>0.916</v>
      </c>
      <c r="I157">
        <v>0.898</v>
      </c>
      <c r="J157">
        <v>0.85</v>
      </c>
      <c r="K157">
        <v>0.913</v>
      </c>
      <c r="L157">
        <v>0.901</v>
      </c>
      <c r="M157">
        <v>0.919</v>
      </c>
    </row>
    <row r="158" spans="2:13" hidden="1" x14ac:dyDescent="0.25">
      <c r="B158" t="s">
        <v>172</v>
      </c>
      <c r="E158">
        <v>0.729</v>
      </c>
      <c r="F158">
        <v>0.745</v>
      </c>
      <c r="G158">
        <v>0.736</v>
      </c>
      <c r="H158">
        <v>0.737</v>
      </c>
      <c r="I158">
        <v>0.722</v>
      </c>
      <c r="J158">
        <v>0.736</v>
      </c>
      <c r="K158">
        <v>0.737</v>
      </c>
      <c r="L158">
        <v>0.729</v>
      </c>
      <c r="M158">
        <v>0.742</v>
      </c>
    </row>
    <row r="159" spans="2:13" hidden="1" x14ac:dyDescent="0.25">
      <c r="B159" t="s">
        <v>173</v>
      </c>
      <c r="E159">
        <v>0.87</v>
      </c>
      <c r="F159">
        <v>0.868</v>
      </c>
      <c r="G159">
        <v>0.839</v>
      </c>
      <c r="H159">
        <v>0.895</v>
      </c>
      <c r="I159">
        <v>0.846</v>
      </c>
      <c r="J159">
        <v>0.78</v>
      </c>
      <c r="K159">
        <v>0.791</v>
      </c>
      <c r="L159">
        <v>0.786</v>
      </c>
      <c r="M159">
        <v>0.795</v>
      </c>
    </row>
    <row r="160" spans="2:13" hidden="1" x14ac:dyDescent="0.25">
      <c r="B160" t="s">
        <v>174</v>
      </c>
      <c r="E160">
        <v>0.72</v>
      </c>
      <c r="F160">
        <v>0.738</v>
      </c>
      <c r="G160">
        <v>0.74</v>
      </c>
      <c r="H160">
        <v>0.739</v>
      </c>
      <c r="I160">
        <v>0.72</v>
      </c>
      <c r="J160">
        <v>0.736</v>
      </c>
      <c r="K160">
        <v>0.734</v>
      </c>
      <c r="L160">
        <v>0.728</v>
      </c>
      <c r="M160">
        <v>0.742</v>
      </c>
    </row>
    <row r="161" spans="2:13" hidden="1" x14ac:dyDescent="0.25">
      <c r="B161" t="s">
        <v>175</v>
      </c>
      <c r="E161">
        <v>340</v>
      </c>
      <c r="F161">
        <v>510</v>
      </c>
      <c r="G161">
        <v>680</v>
      </c>
      <c r="H161">
        <v>850</v>
      </c>
      <c r="I161">
        <v>1020</v>
      </c>
      <c r="J161">
        <v>1360</v>
      </c>
      <c r="K161">
        <v>1700</v>
      </c>
      <c r="L161">
        <v>2040</v>
      </c>
      <c r="M161">
        <v>2380</v>
      </c>
    </row>
    <row r="162" spans="2:13" hidden="1" x14ac:dyDescent="0.25">
      <c r="B162" t="s">
        <v>176</v>
      </c>
      <c r="E162">
        <v>255</v>
      </c>
      <c r="F162">
        <v>382</v>
      </c>
      <c r="G162">
        <v>510</v>
      </c>
      <c r="H162">
        <v>637</v>
      </c>
      <c r="I162">
        <v>765</v>
      </c>
      <c r="J162">
        <v>1122</v>
      </c>
      <c r="K162">
        <v>1402</v>
      </c>
      <c r="L162">
        <v>1683</v>
      </c>
      <c r="M162">
        <v>1927</v>
      </c>
    </row>
    <row r="163" spans="2:13" hidden="1" x14ac:dyDescent="0.25">
      <c r="B163" t="s">
        <v>177</v>
      </c>
      <c r="E163">
        <v>170</v>
      </c>
      <c r="F163">
        <v>255</v>
      </c>
      <c r="G163">
        <v>340</v>
      </c>
      <c r="H163">
        <v>425</v>
      </c>
      <c r="I163">
        <v>510</v>
      </c>
      <c r="J163">
        <v>850</v>
      </c>
      <c r="K163">
        <v>1062</v>
      </c>
      <c r="L163">
        <v>1275</v>
      </c>
      <c r="M163">
        <v>1487</v>
      </c>
    </row>
    <row r="164" spans="2:13" hidden="1" x14ac:dyDescent="0.25">
      <c r="B164" t="s">
        <v>178</v>
      </c>
      <c r="E164">
        <v>28</v>
      </c>
      <c r="F164">
        <v>34</v>
      </c>
      <c r="G164">
        <v>55</v>
      </c>
      <c r="H164">
        <v>68</v>
      </c>
      <c r="I164">
        <v>87</v>
      </c>
      <c r="J164">
        <v>125</v>
      </c>
      <c r="K164">
        <v>152</v>
      </c>
      <c r="L164">
        <v>185</v>
      </c>
      <c r="M164">
        <v>205</v>
      </c>
    </row>
    <row r="165" spans="2:13" hidden="1" x14ac:dyDescent="0.25">
      <c r="B165" t="s">
        <v>179</v>
      </c>
      <c r="E165">
        <v>34</v>
      </c>
      <c r="F165">
        <v>35</v>
      </c>
      <c r="G165">
        <v>38</v>
      </c>
      <c r="H165">
        <v>42</v>
      </c>
      <c r="I165">
        <v>43</v>
      </c>
      <c r="J165">
        <v>44</v>
      </c>
      <c r="K165">
        <v>46</v>
      </c>
      <c r="L165">
        <v>48</v>
      </c>
      <c r="M165">
        <v>49</v>
      </c>
    </row>
    <row r="166" spans="2:13" hidden="1" x14ac:dyDescent="0.25">
      <c r="B166" t="s">
        <v>180</v>
      </c>
      <c r="E166">
        <v>135478</v>
      </c>
      <c r="F166">
        <v>203217</v>
      </c>
      <c r="G166">
        <v>270956</v>
      </c>
      <c r="H166">
        <v>145155</v>
      </c>
      <c r="I166">
        <v>285471</v>
      </c>
      <c r="J166">
        <v>387080</v>
      </c>
      <c r="K166">
        <v>430626</v>
      </c>
      <c r="L166">
        <v>575781</v>
      </c>
      <c r="M166">
        <v>658035</v>
      </c>
    </row>
    <row r="167" spans="2:13" hidden="1" x14ac:dyDescent="0.25">
      <c r="B167" t="s">
        <v>181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 spans="2:13" hidden="1" x14ac:dyDescent="0.25">
      <c r="B168" t="s">
        <v>182</v>
      </c>
      <c r="E168">
        <v>110.6</v>
      </c>
      <c r="F168">
        <v>154.9</v>
      </c>
      <c r="G168">
        <v>210.9</v>
      </c>
      <c r="H168">
        <v>282.3</v>
      </c>
      <c r="I168">
        <v>317</v>
      </c>
      <c r="J168">
        <v>383.9</v>
      </c>
      <c r="K168">
        <v>452.8</v>
      </c>
      <c r="L168">
        <v>545.9</v>
      </c>
      <c r="M168">
        <v>578.3</v>
      </c>
    </row>
    <row r="169" spans="2:13" hidden="1" x14ac:dyDescent="0.25">
      <c r="B169" t="s">
        <v>183</v>
      </c>
      <c r="E169">
        <v>-295.2</v>
      </c>
      <c r="F169">
        <v>-391</v>
      </c>
      <c r="G169">
        <v>-570.6</v>
      </c>
      <c r="H169">
        <v>-710.8</v>
      </c>
      <c r="I169">
        <v>-738.2</v>
      </c>
      <c r="J169">
        <v>-927.4</v>
      </c>
      <c r="K169">
        <v>-1213.2</v>
      </c>
      <c r="L169">
        <v>-1423.4</v>
      </c>
      <c r="M169">
        <v>-1469.5</v>
      </c>
    </row>
    <row r="170" spans="2:13" hidden="1" x14ac:dyDescent="0.25">
      <c r="B170" t="s">
        <v>184</v>
      </c>
      <c r="E170">
        <v>94.4</v>
      </c>
      <c r="F170">
        <v>135.6</v>
      </c>
      <c r="G170">
        <v>182.5</v>
      </c>
      <c r="H170">
        <v>223.9</v>
      </c>
      <c r="I170">
        <v>266.3</v>
      </c>
      <c r="J170">
        <v>322.4</v>
      </c>
      <c r="K170">
        <v>377.9</v>
      </c>
      <c r="L170">
        <v>460</v>
      </c>
      <c r="M170">
        <v>494.8</v>
      </c>
    </row>
    <row r="171" spans="2:13" hidden="1" x14ac:dyDescent="0.25">
      <c r="B171" t="s">
        <v>185</v>
      </c>
      <c r="E171">
        <v>-266.4</v>
      </c>
      <c r="F171">
        <v>-367</v>
      </c>
      <c r="G171">
        <v>-520.4</v>
      </c>
      <c r="H171">
        <v>-625.4</v>
      </c>
      <c r="I171">
        <v>-689.1</v>
      </c>
      <c r="J171">
        <v>-896.7</v>
      </c>
      <c r="K171">
        <v>-1120.7</v>
      </c>
      <c r="L171">
        <v>-1350.3</v>
      </c>
      <c r="M171">
        <v>-1453.7</v>
      </c>
    </row>
    <row r="172" spans="2:13" hidden="1" x14ac:dyDescent="0.25">
      <c r="B172" t="s">
        <v>186</v>
      </c>
      <c r="E172">
        <v>0.901</v>
      </c>
      <c r="F172">
        <v>0.905</v>
      </c>
      <c r="G172">
        <v>0.913</v>
      </c>
      <c r="H172">
        <v>0.916</v>
      </c>
      <c r="I172">
        <v>0.898</v>
      </c>
      <c r="J172">
        <v>0.85</v>
      </c>
      <c r="K172">
        <v>0.913</v>
      </c>
      <c r="L172">
        <v>0.901</v>
      </c>
      <c r="M172">
        <v>0.919</v>
      </c>
    </row>
    <row r="173" spans="2:13" hidden="1" x14ac:dyDescent="0.25">
      <c r="B173" t="s">
        <v>187</v>
      </c>
      <c r="E173">
        <v>0.729</v>
      </c>
      <c r="F173">
        <v>0.745</v>
      </c>
      <c r="G173">
        <v>0.736</v>
      </c>
      <c r="H173">
        <v>0.737</v>
      </c>
      <c r="I173">
        <v>0.722</v>
      </c>
      <c r="J173">
        <v>0.736</v>
      </c>
      <c r="K173">
        <v>0.737</v>
      </c>
      <c r="L173">
        <v>0.729</v>
      </c>
      <c r="M173">
        <v>0.742</v>
      </c>
    </row>
    <row r="174" spans="2:13" hidden="1" x14ac:dyDescent="0.25">
      <c r="B174" t="s">
        <v>188</v>
      </c>
      <c r="E174">
        <v>0.87</v>
      </c>
      <c r="F174">
        <v>0.868</v>
      </c>
      <c r="G174">
        <v>0.839</v>
      </c>
      <c r="H174">
        <v>0.895</v>
      </c>
      <c r="I174">
        <v>0.846</v>
      </c>
      <c r="J174">
        <v>0.78</v>
      </c>
      <c r="K174">
        <v>0.791</v>
      </c>
      <c r="L174">
        <v>0.786</v>
      </c>
      <c r="M174">
        <v>0.795</v>
      </c>
    </row>
    <row r="175" spans="2:13" hidden="1" x14ac:dyDescent="0.25">
      <c r="B175" t="s">
        <v>189</v>
      </c>
      <c r="E175">
        <v>0.72</v>
      </c>
      <c r="F175">
        <v>0.738</v>
      </c>
      <c r="G175">
        <v>0.74</v>
      </c>
      <c r="H175">
        <v>0.739</v>
      </c>
      <c r="I175">
        <v>0.72</v>
      </c>
      <c r="J175">
        <v>0.736</v>
      </c>
      <c r="K175">
        <v>0.734</v>
      </c>
      <c r="L175">
        <v>0.728</v>
      </c>
      <c r="M175">
        <v>0.742</v>
      </c>
    </row>
    <row r="176" spans="2:13" hidden="1" x14ac:dyDescent="0.25">
      <c r="B176" t="s">
        <v>190</v>
      </c>
      <c r="E176">
        <v>340</v>
      </c>
      <c r="F176">
        <v>510</v>
      </c>
      <c r="G176">
        <v>680</v>
      </c>
      <c r="H176">
        <v>850</v>
      </c>
      <c r="I176">
        <v>1020</v>
      </c>
      <c r="J176">
        <v>1360</v>
      </c>
      <c r="K176">
        <v>1700</v>
      </c>
      <c r="L176">
        <v>2040</v>
      </c>
      <c r="M176">
        <v>2380</v>
      </c>
    </row>
    <row r="177" spans="2:13" hidden="1" x14ac:dyDescent="0.25">
      <c r="B177" t="s">
        <v>191</v>
      </c>
      <c r="E177">
        <v>255</v>
      </c>
      <c r="F177">
        <v>382</v>
      </c>
      <c r="G177">
        <v>510</v>
      </c>
      <c r="H177">
        <v>637</v>
      </c>
      <c r="I177">
        <v>765</v>
      </c>
      <c r="J177">
        <v>1122</v>
      </c>
      <c r="K177">
        <v>1402</v>
      </c>
      <c r="L177">
        <v>1683</v>
      </c>
      <c r="M177">
        <v>1927</v>
      </c>
    </row>
    <row r="178" spans="2:13" hidden="1" x14ac:dyDescent="0.25">
      <c r="B178" t="s">
        <v>192</v>
      </c>
      <c r="E178">
        <v>170</v>
      </c>
      <c r="F178">
        <v>255</v>
      </c>
      <c r="G178">
        <v>340</v>
      </c>
      <c r="H178">
        <v>425</v>
      </c>
      <c r="I178">
        <v>510</v>
      </c>
      <c r="J178">
        <v>850</v>
      </c>
      <c r="K178">
        <v>1062</v>
      </c>
      <c r="L178">
        <v>1275</v>
      </c>
      <c r="M178">
        <v>1487</v>
      </c>
    </row>
    <row r="179" spans="2:13" hidden="1" x14ac:dyDescent="0.25">
      <c r="B179" t="s">
        <v>193</v>
      </c>
      <c r="E179">
        <v>42</v>
      </c>
      <c r="F179">
        <v>55</v>
      </c>
      <c r="G179">
        <v>68</v>
      </c>
      <c r="H179">
        <v>87</v>
      </c>
      <c r="I179">
        <v>108</v>
      </c>
      <c r="J179">
        <v>142</v>
      </c>
      <c r="K179">
        <v>174</v>
      </c>
      <c r="L179">
        <v>210</v>
      </c>
      <c r="M179">
        <v>253</v>
      </c>
    </row>
    <row r="180" spans="2:13" hidden="1" x14ac:dyDescent="0.25">
      <c r="B180" t="s">
        <v>194</v>
      </c>
      <c r="E180">
        <v>37</v>
      </c>
      <c r="F180">
        <v>38</v>
      </c>
      <c r="G180">
        <v>41</v>
      </c>
      <c r="H180">
        <v>44</v>
      </c>
      <c r="I180">
        <v>45</v>
      </c>
      <c r="J180">
        <v>46</v>
      </c>
      <c r="K180">
        <v>48</v>
      </c>
      <c r="L180">
        <v>48</v>
      </c>
      <c r="M180">
        <v>49</v>
      </c>
    </row>
    <row r="181" spans="2:13" hidden="1" x14ac:dyDescent="0.25">
      <c r="B181" t="s">
        <v>195</v>
      </c>
      <c r="E181">
        <v>135478</v>
      </c>
      <c r="F181">
        <v>203217</v>
      </c>
      <c r="G181">
        <v>270956</v>
      </c>
      <c r="H181">
        <v>145155</v>
      </c>
      <c r="I181">
        <v>285471</v>
      </c>
      <c r="J181">
        <v>387080</v>
      </c>
      <c r="K181">
        <v>430626</v>
      </c>
      <c r="L181">
        <v>575781</v>
      </c>
      <c r="M181">
        <v>658035</v>
      </c>
    </row>
    <row r="182" spans="2:13" hidden="1" x14ac:dyDescent="0.25">
      <c r="B182" t="s">
        <v>196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</row>
    <row r="183" spans="2:13" hidden="1" x14ac:dyDescent="0.25">
      <c r="B183" t="s">
        <v>197</v>
      </c>
      <c r="E183">
        <v>110.6</v>
      </c>
      <c r="F183">
        <v>154.9</v>
      </c>
      <c r="G183">
        <v>210.9</v>
      </c>
      <c r="H183">
        <v>282.3</v>
      </c>
      <c r="I183">
        <v>317</v>
      </c>
      <c r="J183">
        <v>383.9</v>
      </c>
      <c r="K183">
        <v>452.8</v>
      </c>
      <c r="L183">
        <v>545.9</v>
      </c>
      <c r="M183">
        <v>578.3</v>
      </c>
    </row>
    <row r="184" spans="2:13" hidden="1" x14ac:dyDescent="0.25">
      <c r="B184" t="s">
        <v>198</v>
      </c>
      <c r="E184">
        <v>-295.2</v>
      </c>
      <c r="F184">
        <v>-391</v>
      </c>
      <c r="G184">
        <v>-570.6</v>
      </c>
      <c r="H184">
        <v>-710.8</v>
      </c>
      <c r="I184">
        <v>-738.2</v>
      </c>
      <c r="J184">
        <v>-927.4</v>
      </c>
      <c r="K184">
        <v>-1213.2</v>
      </c>
      <c r="L184">
        <v>-1423.4</v>
      </c>
      <c r="M184">
        <v>-1469.5</v>
      </c>
    </row>
    <row r="185" spans="2:13" hidden="1" x14ac:dyDescent="0.25">
      <c r="B185" t="s">
        <v>199</v>
      </c>
      <c r="E185">
        <v>94.4</v>
      </c>
      <c r="F185">
        <v>135.6</v>
      </c>
      <c r="G185">
        <v>182.5</v>
      </c>
      <c r="H185">
        <v>223.9</v>
      </c>
      <c r="I185">
        <v>266.3</v>
      </c>
      <c r="J185">
        <v>322.4</v>
      </c>
      <c r="K185">
        <v>377.9</v>
      </c>
      <c r="L185">
        <v>460</v>
      </c>
      <c r="M185">
        <v>494.8</v>
      </c>
    </row>
    <row r="186" spans="2:13" hidden="1" x14ac:dyDescent="0.25">
      <c r="B186" t="s">
        <v>200</v>
      </c>
      <c r="E186">
        <v>-266.4</v>
      </c>
      <c r="F186">
        <v>-367</v>
      </c>
      <c r="G186">
        <v>-520.4</v>
      </c>
      <c r="H186">
        <v>-625.4</v>
      </c>
      <c r="I186">
        <v>-689.1</v>
      </c>
      <c r="J186">
        <v>-896.7</v>
      </c>
      <c r="K186">
        <v>-1120.7</v>
      </c>
      <c r="L186">
        <v>-1350.3</v>
      </c>
      <c r="M186">
        <v>-1453.7</v>
      </c>
    </row>
    <row r="187" spans="2:13" hidden="1" x14ac:dyDescent="0.25">
      <c r="B187" t="s">
        <v>201</v>
      </c>
      <c r="E187">
        <v>0.901</v>
      </c>
      <c r="F187">
        <v>0.905</v>
      </c>
      <c r="G187">
        <v>0.913</v>
      </c>
      <c r="H187">
        <v>0.916</v>
      </c>
      <c r="I187">
        <v>0.898</v>
      </c>
      <c r="J187">
        <v>0.85</v>
      </c>
      <c r="K187">
        <v>0.913</v>
      </c>
      <c r="L187">
        <v>0.901</v>
      </c>
      <c r="M187">
        <v>0.919</v>
      </c>
    </row>
    <row r="188" spans="2:13" hidden="1" x14ac:dyDescent="0.25">
      <c r="B188" t="s">
        <v>202</v>
      </c>
      <c r="E188">
        <v>0.729</v>
      </c>
      <c r="F188">
        <v>0.745</v>
      </c>
      <c r="G188">
        <v>0.736</v>
      </c>
      <c r="H188">
        <v>0.737</v>
      </c>
      <c r="I188">
        <v>0.722</v>
      </c>
      <c r="J188">
        <v>0.736</v>
      </c>
      <c r="K188">
        <v>0.737</v>
      </c>
      <c r="L188">
        <v>0.729</v>
      </c>
      <c r="M188">
        <v>0.742</v>
      </c>
    </row>
    <row r="189" spans="2:13" hidden="1" x14ac:dyDescent="0.25">
      <c r="B189" t="s">
        <v>203</v>
      </c>
      <c r="E189">
        <v>0.87</v>
      </c>
      <c r="F189">
        <v>0.868</v>
      </c>
      <c r="G189">
        <v>0.839</v>
      </c>
      <c r="H189">
        <v>0.895</v>
      </c>
      <c r="I189">
        <v>0.846</v>
      </c>
      <c r="J189">
        <v>0.78</v>
      </c>
      <c r="K189">
        <v>0.791</v>
      </c>
      <c r="L189">
        <v>0.786</v>
      </c>
      <c r="M189">
        <v>0.795</v>
      </c>
    </row>
    <row r="190" spans="2:13" hidden="1" x14ac:dyDescent="0.25">
      <c r="B190" t="s">
        <v>204</v>
      </c>
      <c r="E190">
        <v>0.72</v>
      </c>
      <c r="F190">
        <v>0.738</v>
      </c>
      <c r="G190">
        <v>0.74</v>
      </c>
      <c r="H190">
        <v>0.739</v>
      </c>
      <c r="I190">
        <v>0.72</v>
      </c>
      <c r="J190">
        <v>0.736</v>
      </c>
      <c r="K190">
        <v>0.734</v>
      </c>
      <c r="L190">
        <v>0.728</v>
      </c>
      <c r="M190">
        <v>0.742</v>
      </c>
    </row>
    <row r="191" spans="2:13" hidden="1" x14ac:dyDescent="0.25">
      <c r="B191" t="s">
        <v>205</v>
      </c>
      <c r="E191">
        <v>340</v>
      </c>
      <c r="F191">
        <v>510</v>
      </c>
      <c r="G191">
        <v>680</v>
      </c>
      <c r="H191">
        <v>850</v>
      </c>
      <c r="I191">
        <v>1020</v>
      </c>
      <c r="J191">
        <v>1360</v>
      </c>
      <c r="K191">
        <v>1700</v>
      </c>
      <c r="L191">
        <v>2040</v>
      </c>
      <c r="M191">
        <v>2380</v>
      </c>
    </row>
    <row r="192" spans="2:13" hidden="1" x14ac:dyDescent="0.25">
      <c r="B192" t="s">
        <v>206</v>
      </c>
      <c r="E192">
        <v>255</v>
      </c>
      <c r="F192">
        <v>382</v>
      </c>
      <c r="G192">
        <v>510</v>
      </c>
      <c r="H192">
        <v>637</v>
      </c>
      <c r="I192">
        <v>765</v>
      </c>
      <c r="J192">
        <v>1122</v>
      </c>
      <c r="K192">
        <v>1402</v>
      </c>
      <c r="L192">
        <v>1683</v>
      </c>
      <c r="M192">
        <v>1927</v>
      </c>
    </row>
    <row r="193" spans="2:13" hidden="1" x14ac:dyDescent="0.25">
      <c r="B193" t="s">
        <v>207</v>
      </c>
      <c r="E193">
        <v>170</v>
      </c>
      <c r="F193">
        <v>255</v>
      </c>
      <c r="G193">
        <v>340</v>
      </c>
      <c r="H193">
        <v>425</v>
      </c>
      <c r="I193">
        <v>510</v>
      </c>
      <c r="J193">
        <v>850</v>
      </c>
      <c r="K193">
        <v>1062</v>
      </c>
      <c r="L193">
        <v>1275</v>
      </c>
      <c r="M193">
        <v>1487</v>
      </c>
    </row>
    <row r="194" spans="2:13" hidden="1" x14ac:dyDescent="0.25">
      <c r="B194" t="s">
        <v>208</v>
      </c>
      <c r="E194">
        <v>49</v>
      </c>
      <c r="F194">
        <v>66</v>
      </c>
      <c r="G194">
        <v>84</v>
      </c>
      <c r="H194">
        <v>100</v>
      </c>
      <c r="I194">
        <v>118</v>
      </c>
      <c r="J194">
        <v>174</v>
      </c>
      <c r="K194">
        <v>210</v>
      </c>
      <c r="L194">
        <v>250</v>
      </c>
      <c r="M194">
        <v>300</v>
      </c>
    </row>
    <row r="195" spans="2:13" hidden="1" x14ac:dyDescent="0.25">
      <c r="B195" t="s">
        <v>209</v>
      </c>
      <c r="E195">
        <v>42</v>
      </c>
      <c r="F195">
        <v>44</v>
      </c>
      <c r="G195">
        <v>46</v>
      </c>
      <c r="H195">
        <v>47</v>
      </c>
      <c r="I195">
        <v>49</v>
      </c>
      <c r="J195">
        <v>50</v>
      </c>
      <c r="K195">
        <v>52</v>
      </c>
      <c r="L195">
        <v>54</v>
      </c>
      <c r="M195">
        <v>56</v>
      </c>
    </row>
    <row r="196" spans="2:13" hidden="1" x14ac:dyDescent="0.25"/>
  </sheetData>
  <sheetProtection algorithmName="SHA-512" hashValue="foEn1uHH6vhaGhRO/kBMz8bmXOSlmMYIPRBDVzBa4JuDCnh0SHvrIgph0QPxcC2b0e144nR4MRkjh01BLsFhdA==" saltValue="zy0pVV1Lx14tOm+rzscYUg==" spinCount="100000" sheet="1" objects="1" scenarios="1"/>
  <mergeCells count="77">
    <mergeCell ref="B13:D13"/>
    <mergeCell ref="G11:H11"/>
    <mergeCell ref="I11:J11"/>
    <mergeCell ref="G9:J9"/>
    <mergeCell ref="G6:J8"/>
    <mergeCell ref="B14:B16"/>
    <mergeCell ref="C14:C16"/>
    <mergeCell ref="B17:B19"/>
    <mergeCell ref="C17:C19"/>
    <mergeCell ref="B20:B22"/>
    <mergeCell ref="C20:C22"/>
    <mergeCell ref="B23:B25"/>
    <mergeCell ref="C23:C25"/>
    <mergeCell ref="B26:D26"/>
    <mergeCell ref="E26:M26"/>
    <mergeCell ref="B27:B29"/>
    <mergeCell ref="C27:C29"/>
    <mergeCell ref="B30:B32"/>
    <mergeCell ref="C30:C32"/>
    <mergeCell ref="B33:B35"/>
    <mergeCell ref="C33:C35"/>
    <mergeCell ref="B36:B37"/>
    <mergeCell ref="C36:C37"/>
    <mergeCell ref="B38:B39"/>
    <mergeCell ref="C38:C39"/>
    <mergeCell ref="E40:M40"/>
    <mergeCell ref="B41:D41"/>
    <mergeCell ref="E41:M41"/>
    <mergeCell ref="B42:D42"/>
    <mergeCell ref="E42:M42"/>
    <mergeCell ref="B43:D43"/>
    <mergeCell ref="E43:M43"/>
    <mergeCell ref="B44:D44"/>
    <mergeCell ref="E44:M44"/>
    <mergeCell ref="B45:D45"/>
    <mergeCell ref="E45:M45"/>
    <mergeCell ref="B46:D46"/>
    <mergeCell ref="E46:M46"/>
    <mergeCell ref="B47:D47"/>
    <mergeCell ref="E47:M47"/>
    <mergeCell ref="B56:D56"/>
    <mergeCell ref="B57:B59"/>
    <mergeCell ref="C57:C59"/>
    <mergeCell ref="G54:H54"/>
    <mergeCell ref="I54:J54"/>
    <mergeCell ref="B60:B62"/>
    <mergeCell ref="C60:C62"/>
    <mergeCell ref="B63:B65"/>
    <mergeCell ref="C63:C65"/>
    <mergeCell ref="B66:B68"/>
    <mergeCell ref="C66:C68"/>
    <mergeCell ref="E69:M69"/>
    <mergeCell ref="B70:B72"/>
    <mergeCell ref="C70:C72"/>
    <mergeCell ref="B73:B75"/>
    <mergeCell ref="C73:C75"/>
    <mergeCell ref="B76:B78"/>
    <mergeCell ref="C76:C78"/>
    <mergeCell ref="E83:M83"/>
    <mergeCell ref="B84:D84"/>
    <mergeCell ref="E84:M84"/>
    <mergeCell ref="B79:B80"/>
    <mergeCell ref="C79:C80"/>
    <mergeCell ref="B81:B82"/>
    <mergeCell ref="C81:C82"/>
    <mergeCell ref="B85:D85"/>
    <mergeCell ref="E85:M85"/>
    <mergeCell ref="B86:D86"/>
    <mergeCell ref="E86:M86"/>
    <mergeCell ref="B90:D90"/>
    <mergeCell ref="E90:M90"/>
    <mergeCell ref="B87:D87"/>
    <mergeCell ref="E87:M87"/>
    <mergeCell ref="B88:D88"/>
    <mergeCell ref="E88:M88"/>
    <mergeCell ref="B89:D89"/>
    <mergeCell ref="E89:M89"/>
  </mergeCells>
  <conditionalFormatting sqref="E17:M22">
    <cfRule type="cellIs" dxfId="8" priority="5" operator="between">
      <formula>$V$4</formula>
      <formula>$V$5</formula>
    </cfRule>
  </conditionalFormatting>
  <conditionalFormatting sqref="E23:M25">
    <cfRule type="cellIs" dxfId="7" priority="4" operator="between">
      <formula>$V$4</formula>
      <formula>$V$5</formula>
    </cfRule>
  </conditionalFormatting>
  <conditionalFormatting sqref="E60:M65">
    <cfRule type="cellIs" dxfId="6" priority="2" operator="between">
      <formula>$V$4</formula>
      <formula>$V$5</formula>
    </cfRule>
  </conditionalFormatting>
  <conditionalFormatting sqref="E66:M68">
    <cfRule type="cellIs" dxfId="5" priority="1" operator="between">
      <formula>$V$4</formula>
      <formula>$V$5</formula>
    </cfRule>
  </conditionalFormatting>
  <dataValidations count="7">
    <dataValidation type="custom" allowBlank="1" showErrorMessage="1" errorTitle="Invalid value" error="Water inlet temperature: 3-14 °C (cooling) or 30-70 °C (heating)." sqref="M3">
      <formula1>OR(AND(M3&gt;=3,M3&lt;=14),AND(M3&gt;=30,M3&lt;=70))</formula1>
    </dataValidation>
    <dataValidation type="custom" allowBlank="1" showErrorMessage="1" errorStyle="warning" errorTitle="Water ΔT" error="Recommended water ΔT (inlet/outlet difference) is 3-8 K. Outside this range the calculation accuracy is reduced." sqref="M4">
      <formula1>AND(ABS(M3-M4)&gt;=3,ABS(M3-M4)&lt;=8)</formula1>
    </dataValidation>
    <dataValidation type="decimal" allowBlank="1" showErrorMessage="1" errorTitle="Invalid value" error="Room temperature: 16-32 °C." sqref="M5">
      <formula1>16</formula1>
      <formula2>32</formula2>
    </dataValidation>
    <dataValidation type="list" allowBlank="1" showInputMessage="1" showErrorMessage="1" sqref="M6">
      <formula1>"12,30,50"</formula1>
    </dataValidation>
    <dataValidation type="decimal" allowBlank="1" showErrorMessage="1" errorTitle="Invalid value" error="Room relative humidity: 30-80 %." sqref="M7">
      <formula1>30</formula1>
      <formula2>80</formula2>
    </dataValidation>
    <dataValidation type="decimal" allowBlank="1" showErrorMessage="1" operator="greaterThan" errorTitle="Invalid value" error="Enter a capacity greater than 0 W." sqref="M8">
      <formula1>0</formula1>
    </dataValidation>
    <dataValidation type="decimal" allowBlank="1" showErrorMessage="1" errorTitle="Invalid value" error="Enter a value from 0 to 100 %." sqref="M9 M10">
      <formula1>0</formula1>
      <formula2>1</formula2>
    </dataValidation>
  </dataValidations>
  <printOptions horizontalCentered="1"/>
  <pageMargins left="0.78740157480314965" right="0.39370078740157483" top="0.35433070866141736" bottom="0.35433070866141736" header="0.31496062992125984" footer="0.31496062992125984"/>
  <pageSetup scale="49" orientation="portrait" r:id="rId1"/>
  <rowBreaks count="1" manualBreakCount="1">
    <brk id="94" min="1" max="12" man="1"/>
  </rowBreaks>
  <ignoredErrors>
    <ignoredError sqref="E14:N33 E36:M37 E79:M80 E57:M68 N13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3BB7-2BF5-4AF0-958F-0BB94CFF0C6C}">
  <dimension ref="A1:V129"/>
  <sheetViews>
    <sheetView showGridLines="0" zoomScale="70" zoomScaleNormal="70" zoomScaleSheetLayoutView="85" workbookViewId="0">
      <selection activeCell="M3" sqref="M3"/>
    </sheetView>
  </sheetViews>
  <sheetFormatPr defaultColWidth="8.77734375" defaultRowHeight="17.399999999999999" x14ac:dyDescent="0.25"/>
  <cols>
    <col min="1" max="1" width="5.44140625" style="63" customWidth="1"/>
    <col min="2" max="2" width="32.77734375" style="63" bestFit="1" customWidth="1"/>
    <col min="3" max="3" width="7.109375" style="64" bestFit="1" customWidth="1"/>
    <col min="4" max="4" width="9.109375" style="64" customWidth="1"/>
    <col min="5" max="8" width="17.109375" style="65" customWidth="1"/>
    <col min="9" max="13" width="18.109375" style="65" customWidth="1"/>
    <col min="14" max="17" width="8.77734375" style="61" customWidth="1"/>
    <col min="18" max="18" width="8.77734375" style="62" customWidth="1"/>
    <col min="19" max="20" width="8.77734375" style="61" hidden="1" customWidth="1"/>
    <col min="21" max="21" width="19.6640625" style="61" hidden="1" customWidth="1"/>
    <col min="22" max="22" width="9.44140625" style="61" hidden="1" customWidth="1"/>
    <col min="23" max="26" width="0" style="63" hidden="1" customWidth="1"/>
    <col min="27" max="16384" width="8.77734375" style="63"/>
  </cols>
  <sheetData>
    <row r="1" spans="2:22" ht="17.399999999999999" customHeight="1" x14ac:dyDescent="0.25">
      <c r="B1" s="59"/>
      <c r="C1" s="59"/>
      <c r="D1" s="59"/>
      <c r="E1" s="59"/>
      <c r="F1" s="60"/>
      <c r="G1" s="60"/>
      <c r="H1" s="60"/>
      <c r="I1" s="60"/>
      <c r="J1" s="60"/>
      <c r="K1" s="60"/>
      <c r="L1" s="60"/>
      <c r="M1" s="60"/>
      <c r="N1" s="2"/>
      <c r="O1" s="2"/>
    </row>
    <row r="2" spans="2:22" ht="17.399999999999999" customHeight="1" x14ac:dyDescent="0.25">
      <c r="E2" s="64"/>
      <c r="N2" s="2"/>
      <c r="O2" s="2"/>
      <c r="U2" s="62" t="s">
        <v>52</v>
      </c>
      <c r="V2" s="66">
        <f>M3-M4</f>
      </c>
    </row>
    <row r="3" spans="2:22" ht="17.399999999999999" customHeight="1" x14ac:dyDescent="0.25">
      <c r="E3" s="64"/>
      <c r="K3" s="67"/>
      <c r="L3" s="149" t="s">
        <v>228</v>
      </c>
      <c r="M3" s="212">
        <v>7</v>
      </c>
      <c r="N3" s="2"/>
      <c r="O3" s="2"/>
      <c r="U3" s="62" t="s">
        <v>51</v>
      </c>
      <c r="V3" s="66">
        <f>IF((M5-(M4+M3)/2)&lt;0, 0-(M5-(M4+M3)/2),(M5-(M4+M3)/2))</f>
      </c>
    </row>
    <row r="4" spans="2:22" ht="17.399999999999999" customHeight="1" x14ac:dyDescent="0.25">
      <c r="E4" s="64"/>
      <c r="K4" s="67"/>
      <c r="L4" s="149" t="s">
        <v>229</v>
      </c>
      <c r="M4" s="212">
        <v>12</v>
      </c>
      <c r="N4" s="2"/>
      <c r="O4" s="2"/>
      <c r="T4" s="69"/>
      <c r="V4" s="70">
        <f>IF(M8*(1-$M$10)=0,0.00001,M8*(1-$M$10))</f>
      </c>
    </row>
    <row r="5" spans="2:22" ht="17.399999999999999" customHeight="1" x14ac:dyDescent="0.25">
      <c r="C5" s="71"/>
      <c r="D5" s="71"/>
      <c r="E5" s="71"/>
      <c r="F5" s="72"/>
      <c r="K5" s="67"/>
      <c r="L5" s="149" t="s">
        <v>230</v>
      </c>
      <c r="M5" s="212">
        <v>27</v>
      </c>
      <c r="N5" s="67"/>
      <c r="O5" s="2"/>
      <c r="V5" s="70">
        <f>IF(M8*(1+$M$9)=0,0.00001,M8*(1+$M$9))</f>
      </c>
    </row>
    <row r="6" spans="2:22" ht="17.399999999999999" customHeight="1" x14ac:dyDescent="0.25">
      <c r="E6" s="64"/>
      <c r="G6" s="175" t="s">
        <v>213</v>
      </c>
      <c r="H6" s="175"/>
      <c r="I6" s="175"/>
      <c r="J6" s="175"/>
      <c r="K6" s="60"/>
      <c r="L6" s="148" t="s">
        <v>226</v>
      </c>
      <c r="M6" s="212">
        <v>12</v>
      </c>
      <c r="V6">
        <f>(MATCH($M$6,{12,30,50},0)-1)*15</f>
      </c>
    </row>
    <row r="7" spans="2:22" ht="17.399999999999999" customHeight="1" x14ac:dyDescent="0.25">
      <c r="E7" s="64"/>
      <c r="G7" s="175"/>
      <c r="H7" s="175"/>
      <c r="I7" s="175"/>
      <c r="J7" s="175"/>
      <c r="L7" s="149" t="inlineStr">
        <is>
          <t>Room relative humidity, %</t>
        </is>
      </c>
      <c r="M7" s="212">
        <v>47</v>
      </c>
      <c r="U7" t="inlineStr">
        <is>
          <t>dx latent</t>
        </is>
      </c>
      <c r="V7">
        <f>MAX(0,0.622*($M$7/100*0.61078*EXP(17.27*$M$5/($M$5+237.3)))/(101.325-$M$7/100*0.61078*EXP(17.27*$M$5/($M$5+237.3)))-0.622*0.61078*EXP(17.27*(($M$3+$M$4)/2+3.0)/((($M$3+$M$4)/2+3.0)+237.3))/(101.325-0.61078*EXP(17.27*(($M$3+$M$4)/2+3.0)/((($M$3+$M$4)/2+3.0)+237.3))))</f>
      </c>
    </row>
    <row r="8" spans="2:22" ht="17.399999999999999" customHeight="1" x14ac:dyDescent="0.25">
      <c r="C8" s="73"/>
      <c r="D8" s="73"/>
      <c r="E8" s="73"/>
      <c r="F8" s="74"/>
      <c r="G8" s="176"/>
      <c r="H8" s="176"/>
      <c r="I8" s="176"/>
      <c r="J8" s="176"/>
      <c r="K8" s="67"/>
      <c r="L8" s="68" t="s">
        <v>231</v>
      </c>
      <c r="M8" s="214">
        <v>2500</v>
      </c>
      <c r="N8" s="75"/>
      <c r="O8" s="2"/>
    </row>
    <row r="9" spans="2:22" ht="17.399999999999999" customHeight="1" x14ac:dyDescent="0.25">
      <c r="C9" s="76"/>
      <c r="D9" s="76"/>
      <c r="E9" s="76"/>
      <c r="F9" s="77"/>
      <c r="G9" s="177" t="s">
        <v>50</v>
      </c>
      <c r="H9" s="177"/>
      <c r="I9" s="177"/>
      <c r="J9" s="177"/>
      <c r="K9" s="67"/>
      <c r="L9" s="68" t="s">
        <v>224</v>
      </c>
      <c r="M9" s="215">
        <v>0.15</v>
      </c>
      <c r="N9" s="2"/>
      <c r="O9" s="2"/>
    </row>
    <row r="10" spans="2:22" ht="17.399999999999999" customHeight="1" thickBot="1" x14ac:dyDescent="0.3">
      <c r="D10" s="63"/>
      <c r="E10" s="63"/>
      <c r="K10" s="67"/>
      <c r="L10" s="68" t="s">
        <v>225</v>
      </c>
      <c r="M10" s="215">
        <v>0.02</v>
      </c>
      <c r="N10" s="2"/>
      <c r="O10" s="2"/>
      <c r="S10" s="62"/>
      <c r="T10" s="62"/>
    </row>
    <row r="11" spans="2:22" ht="17.399999999999999" customHeight="1" thickBot="1" x14ac:dyDescent="0.3">
      <c r="D11" s="63"/>
      <c r="E11" s="63"/>
      <c r="G11" s="178" t="s">
        <v>76</v>
      </c>
      <c r="H11" s="179"/>
      <c r="I11" s="180" t="s">
        <v>27</v>
      </c>
      <c r="J11" s="179"/>
      <c r="K11" s="67"/>
      <c r="L11" s="68"/>
      <c r="M11" s="1"/>
      <c r="N11" s="2"/>
      <c r="O11" s="2"/>
      <c r="S11" s="62"/>
      <c r="T11" s="62"/>
    </row>
    <row r="12" spans="2:22" ht="17.399999999999999" customHeight="1" x14ac:dyDescent="0.25">
      <c r="E12" s="64"/>
      <c r="U12" s="63"/>
      <c r="V12" s="63"/>
    </row>
    <row r="13" spans="2:22" s="78" customFormat="1" ht="35.4" customHeight="1" thickBot="1" x14ac:dyDescent="0.3">
      <c r="B13" s="200" t="s">
        <v>48</v>
      </c>
      <c r="C13" s="201"/>
      <c r="D13" s="202"/>
      <c r="E13" s="145" t="s">
        <v>119</v>
      </c>
      <c r="F13" s="146" t="s">
        <v>120</v>
      </c>
      <c r="G13" s="145" t="s">
        <v>121</v>
      </c>
      <c r="H13" s="146" t="s">
        <v>122</v>
      </c>
      <c r="I13" s="145" t="s">
        <v>123</v>
      </c>
      <c r="J13" s="146" t="s">
        <v>124</v>
      </c>
      <c r="K13" s="145" t="s">
        <v>125</v>
      </c>
      <c r="L13" s="146" t="s">
        <v>126</v>
      </c>
      <c r="M13" s="145" t="s">
        <v>127</v>
      </c>
      <c r="N13" s="61"/>
      <c r="O13" s="61"/>
      <c r="P13" s="61"/>
      <c r="Q13" s="61"/>
      <c r="R13" s="62"/>
      <c r="S13" s="61"/>
      <c r="T13" s="61"/>
      <c r="U13" s="63"/>
      <c r="V13" s="63"/>
    </row>
    <row r="14" spans="2:22" x14ac:dyDescent="0.25">
      <c r="B14" s="169" t="s">
        <v>95</v>
      </c>
      <c r="C14" s="172" t="s">
        <v>47</v>
      </c>
      <c r="D14" s="79" t="s">
        <v>45</v>
      </c>
      <c r="E14" s="80">
        <f t="shared" ref="E14:M14" si="0">INDEX(E$85:E$129,$V$6+11)</f>
      </c>
      <c r="F14" s="81">
        <f t="shared" si="0"/>
        <v>631</v>
      </c>
      <c r="G14" s="80">
        <f t="shared" si="0"/>
        <v>802</v>
      </c>
      <c r="H14" s="81">
        <f t="shared" si="0"/>
        <v>984</v>
      </c>
      <c r="I14" s="80">
        <f t="shared" si="0"/>
        <v>1155</v>
      </c>
      <c r="J14" s="81">
        <f t="shared" si="0"/>
        <v>1594</v>
      </c>
      <c r="K14" s="80">
        <f t="shared" si="0"/>
        <v>1872</v>
      </c>
      <c r="L14" s="81">
        <f t="shared" si="0"/>
        <v>2204</v>
      </c>
      <c r="M14" s="82">
        <f t="shared" si="0"/>
        <v>2621</v>
      </c>
      <c r="P14" s="63"/>
      <c r="Q14" s="63"/>
      <c r="U14" s="63"/>
      <c r="V14" s="63"/>
    </row>
    <row r="15" spans="2:22" x14ac:dyDescent="0.25">
      <c r="B15" s="170"/>
      <c r="C15" s="165"/>
      <c r="D15" s="83" t="s">
        <v>44</v>
      </c>
      <c r="E15" s="84">
        <f t="shared" ref="E15:M15" si="1">INDEX(E$85:E$129,$V$6+12)</f>
      </c>
      <c r="F15" s="85">
        <f t="shared" si="1"/>
        <v>470</v>
      </c>
      <c r="G15" s="84">
        <f t="shared" si="1"/>
        <v>586</v>
      </c>
      <c r="H15" s="85">
        <f t="shared" si="1"/>
        <v>722</v>
      </c>
      <c r="I15" s="84">
        <f t="shared" si="1"/>
        <v>847</v>
      </c>
      <c r="J15" s="85">
        <f t="shared" si="1"/>
        <v>1172</v>
      </c>
      <c r="K15" s="84">
        <f t="shared" si="1"/>
        <v>1381</v>
      </c>
      <c r="L15" s="85">
        <f t="shared" si="1"/>
        <v>1612</v>
      </c>
      <c r="M15" s="86">
        <f t="shared" si="1"/>
        <v>1925</v>
      </c>
      <c r="O15" s="67"/>
      <c r="P15" s="63"/>
      <c r="Q15" s="63"/>
      <c r="U15" s="63"/>
      <c r="V15" s="63"/>
    </row>
    <row r="16" spans="2:22" ht="18" thickBot="1" x14ac:dyDescent="0.3">
      <c r="B16" s="171"/>
      <c r="C16" s="173"/>
      <c r="D16" s="87" t="s">
        <v>43</v>
      </c>
      <c r="E16" s="88">
        <f t="shared" ref="E16:M16" si="2">INDEX(E$85:E$129,$V$6+13)</f>
      </c>
      <c r="F16" s="89">
        <f t="shared" si="2"/>
        <v>310</v>
      </c>
      <c r="G16" s="88">
        <f t="shared" si="2"/>
        <v>383</v>
      </c>
      <c r="H16" s="89">
        <f t="shared" si="2"/>
        <v>476</v>
      </c>
      <c r="I16" s="88">
        <f t="shared" si="2"/>
        <v>558</v>
      </c>
      <c r="J16" s="89">
        <f t="shared" si="2"/>
        <v>776</v>
      </c>
      <c r="K16" s="88">
        <f t="shared" si="2"/>
        <v>900</v>
      </c>
      <c r="L16" s="89">
        <f t="shared" si="2"/>
        <v>1066</v>
      </c>
      <c r="M16" s="90">
        <f t="shared" si="2"/>
        <v>1272</v>
      </c>
      <c r="P16" s="63"/>
      <c r="Q16" s="63"/>
    </row>
    <row r="17" spans="2:17" x14ac:dyDescent="0.25">
      <c r="B17" s="169" t="s">
        <v>232</v>
      </c>
      <c r="C17" s="172" t="s">
        <v>41</v>
      </c>
      <c r="D17" s="79" t="s">
        <v>45</v>
      </c>
      <c r="E17" s="91">
        <f>IF($V$2&gt;0,"",IF(OR($M$3&lt;3,$M$3&gt;14),"Water t. 3-14°C",INDEX(E$85:E$129,$V$6+3)*$V$3+INDEX(E$85:E$129,$V$6+4)+INDEX(E$85:E$129,$V$6+1)*$V$7))</f>
      </c>
      <c r="F17" s="92">
        <f>IF($V$2&gt;0,"",IF(OR($M$3&lt;3,$M$3&gt;14),"Water t. 3-14°C",INDEX(F$85:F$129,$V$6+3)*$V$3+INDEX(F$85:F$129,$V$6+4)+INDEX(F$85:F$129,$V$6+1)*$V$7))</f>
      </c>
      <c r="G17" s="91">
        <f>IF($V$2&gt;0,"",IF(OR($M$3&lt;3,$M$3&gt;14),"Water t. 3-14°C",INDEX(G$85:G$129,$V$6+3)*$V$3+INDEX(G$85:G$129,$V$6+4)+INDEX(G$85:G$129,$V$6+1)*$V$7))</f>
      </c>
      <c r="H17" s="92">
        <f>IF($V$2&gt;0,"",IF(OR($M$3&lt;3,$M$3&gt;14),"Water t. 3-14°C",INDEX(H$85:H$129,$V$6+3)*$V$3+INDEX(H$85:H$129,$V$6+4)+INDEX(H$85:H$129,$V$6+1)*$V$7))</f>
      </c>
      <c r="I17" s="91">
        <f>IF($V$2&gt;0,"",IF(OR($M$3&lt;3,$M$3&gt;14),"Water t. 3-14°C",INDEX(I$85:I$129,$V$6+3)*$V$3+INDEX(I$85:I$129,$V$6+4)+INDEX(I$85:I$129,$V$6+1)*$V$7))</f>
      </c>
      <c r="J17" s="92">
        <f>IF($V$2&gt;0,"",IF(OR($M$3&lt;3,$M$3&gt;14),"Water t. 3-14°C",INDEX(J$85:J$129,$V$6+3)*$V$3+INDEX(J$85:J$129,$V$6+4)+INDEX(J$85:J$129,$V$6+1)*$V$7))</f>
      </c>
      <c r="K17" s="91">
        <f>IF($V$2&gt;0,"",IF(OR($M$3&lt;3,$M$3&gt;14),"Water t. 3-14°C",INDEX(K$85:K$129,$V$6+3)*$V$3+INDEX(K$85:K$129,$V$6+4)+INDEX(K$85:K$129,$V$6+1)*$V$7))</f>
      </c>
      <c r="L17" s="92">
        <f>IF($V$2&gt;0,"",IF(OR($M$3&lt;3,$M$3&gt;14),"Water t. 3-14°C",INDEX(L$85:L$129,$V$6+3)*$V$3+INDEX(L$85:L$129,$V$6+4)+INDEX(L$85:L$129,$V$6+1)*$V$7))</f>
      </c>
      <c r="M17" s="93">
        <f>IF($V$2&gt;0,"",IF(OR($M$3&lt;3,$M$3&gt;14),"Water t. 3-14°C",INDEX(M$85:M$129,$V$6+3)*$V$3+INDEX(M$85:M$129,$V$6+4)+INDEX(M$85:M$129,$V$6+1)*$V$7))</f>
      </c>
      <c r="O17" s="69"/>
      <c r="P17" s="63"/>
      <c r="Q17" s="63"/>
    </row>
    <row r="18" spans="2:17" x14ac:dyDescent="0.25">
      <c r="B18" s="170"/>
      <c r="C18" s="165"/>
      <c r="D18" s="83" t="s">
        <v>44</v>
      </c>
      <c r="E18" s="94">
        <f t="shared" ref="E18:M18" si="4">IFERROR(ROUND(E17*INDEX(E$85:E$129,$V$6+7),0),"")</f>
      </c>
      <c r="F18" s="95">
        <f t="shared" si="4"/>
        <v>3054</v>
      </c>
      <c r="G18" s="94">
        <f t="shared" si="4"/>
        <v>3958</v>
      </c>
      <c r="H18" s="95">
        <f t="shared" si="4"/>
        <v>4503</v>
      </c>
      <c r="I18" s="94">
        <f t="shared" si="4"/>
        <v>5593</v>
      </c>
      <c r="J18" s="95">
        <f t="shared" si="4"/>
        <v>7166</v>
      </c>
      <c r="K18" s="94">
        <f t="shared" si="4"/>
        <v>7794</v>
      </c>
      <c r="L18" s="95">
        <f t="shared" si="4"/>
        <v>9342</v>
      </c>
      <c r="M18" s="96">
        <f t="shared" si="4"/>
        <v>10666</v>
      </c>
      <c r="O18" s="69"/>
      <c r="P18" s="63"/>
      <c r="Q18" s="63"/>
    </row>
    <row r="19" spans="2:17" ht="18" thickBot="1" x14ac:dyDescent="0.3">
      <c r="B19" s="171"/>
      <c r="C19" s="173"/>
      <c r="D19" s="87" t="s">
        <v>43</v>
      </c>
      <c r="E19" s="97">
        <f t="shared" ref="E19:M19" si="5">IFERROR(ROUND(E17*INDEX(E$85:E$129,$V$6+8),0),"")</f>
      </c>
      <c r="F19" s="98">
        <f t="shared" si="5"/>
        <v>1672</v>
      </c>
      <c r="G19" s="97">
        <f t="shared" si="5"/>
        <v>2333</v>
      </c>
      <c r="H19" s="98">
        <f t="shared" si="5"/>
        <v>2972</v>
      </c>
      <c r="I19" s="97">
        <f t="shared" si="5"/>
        <v>3985</v>
      </c>
      <c r="J19" s="98">
        <f t="shared" si="5"/>
        <v>5023</v>
      </c>
      <c r="K19" s="97">
        <f t="shared" si="5"/>
        <v>5504</v>
      </c>
      <c r="L19" s="98">
        <f t="shared" si="5"/>
        <v>6593</v>
      </c>
      <c r="M19" s="99">
        <f t="shared" si="5"/>
        <v>7490</v>
      </c>
      <c r="O19" s="69"/>
      <c r="P19" s="63"/>
      <c r="Q19" s="63"/>
    </row>
    <row r="20" spans="2:17" x14ac:dyDescent="0.25">
      <c r="B20" s="169" t="s">
        <v>233</v>
      </c>
      <c r="C20" s="172" t="s">
        <v>41</v>
      </c>
      <c r="D20" s="79" t="s">
        <v>45</v>
      </c>
      <c r="E20" s="91">
        <f t="shared" ref="E20:M20" si="6">IF($V$2&lt;0,IF(OR($M$3&lt;3,$M$3&gt;14),"Water t. 3-14°C",INDEX(E$85:E$129,$V$6+3)*$V$3+INDEX(E$85:E$129,$V$6+4)),"")</f>
      </c>
      <c r="F20" s="92">
        <f t="shared" si="6"/>
        <v>2625</v>
      </c>
      <c r="G20" s="91">
        <f t="shared" si="6"/>
        <v>3294.95</v>
      </c>
      <c r="H20" s="92">
        <f t="shared" si="6"/>
        <v>3832.25</v>
      </c>
      <c r="I20" s="91">
        <f t="shared" si="6"/>
        <v>4743.3</v>
      </c>
      <c r="J20" s="92">
        <f t="shared" si="6"/>
        <v>6613.3</v>
      </c>
      <c r="K20" s="91">
        <f t="shared" si="6"/>
        <v>7083.05</v>
      </c>
      <c r="L20" s="92">
        <f t="shared" si="6"/>
        <v>8752.7999999999993</v>
      </c>
      <c r="M20" s="93">
        <f t="shared" si="6"/>
        <v>9585.15</v>
      </c>
      <c r="O20" s="69"/>
      <c r="P20" s="63"/>
      <c r="Q20" s="63"/>
    </row>
    <row r="21" spans="2:17" x14ac:dyDescent="0.25">
      <c r="B21" s="170"/>
      <c r="C21" s="165"/>
      <c r="D21" s="83" t="s">
        <v>44</v>
      </c>
      <c r="E21" s="94">
        <f t="shared" ref="E21:M21" si="7">IFERROR(ROUND(E20*INDEX(E$85:E$129,$V$6+7),0),"")</f>
      </c>
      <c r="F21" s="95">
        <f t="shared" si="7"/>
        <v>2339</v>
      </c>
      <c r="G21" s="94">
        <f t="shared" si="7"/>
        <v>3025</v>
      </c>
      <c r="H21" s="95">
        <f t="shared" si="7"/>
        <v>3484</v>
      </c>
      <c r="I21" s="94">
        <f t="shared" si="7"/>
        <v>4288</v>
      </c>
      <c r="J21" s="95">
        <f t="shared" si="7"/>
        <v>5463</v>
      </c>
      <c r="K21" s="94">
        <f t="shared" si="7"/>
        <v>5929</v>
      </c>
      <c r="L21" s="95">
        <f t="shared" si="7"/>
        <v>7169</v>
      </c>
      <c r="M21" s="96">
        <f t="shared" si="7"/>
        <v>8176</v>
      </c>
    </row>
    <row r="22" spans="2:17" ht="18" thickBot="1" x14ac:dyDescent="0.3">
      <c r="B22" s="171"/>
      <c r="C22" s="173"/>
      <c r="D22" s="87" t="s">
        <v>43</v>
      </c>
      <c r="E22" s="97">
        <f t="shared" ref="E22:M22" si="8">IFERROR(ROUND(E20*INDEX(E$85:E$129,$V$6+8),0),"")</f>
      </c>
      <c r="F22" s="98">
        <f t="shared" si="8"/>
        <v>1281</v>
      </c>
      <c r="G22" s="97">
        <f t="shared" si="8"/>
        <v>1783</v>
      </c>
      <c r="H22" s="98">
        <f t="shared" si="8"/>
        <v>2299</v>
      </c>
      <c r="I22" s="97">
        <f t="shared" si="8"/>
        <v>3055</v>
      </c>
      <c r="J22" s="98">
        <f t="shared" si="8"/>
        <v>3829</v>
      </c>
      <c r="K22" s="97">
        <f t="shared" si="8"/>
        <v>4186</v>
      </c>
      <c r="L22" s="98">
        <f t="shared" si="8"/>
        <v>5059</v>
      </c>
      <c r="M22" s="99">
        <f t="shared" si="8"/>
        <v>5742</v>
      </c>
    </row>
    <row r="23" spans="2:17" x14ac:dyDescent="0.25">
      <c r="B23" s="169" t="s">
        <v>234</v>
      </c>
      <c r="C23" s="172" t="s">
        <v>41</v>
      </c>
      <c r="D23" s="79" t="s">
        <v>45</v>
      </c>
      <c r="E23" s="91" t="str">
        <f t="shared" ref="E23:M23" si="9">IF($V$2&gt;0,IF(OR($M$3&lt;30,$M$3&gt;70),"Water t. 30-70°C",INDEX(E$85:E$129,$V$6+5)*$V$3+INDEX(E$85:E$129,$V$6+6)),"")</f>
        <v/>
      </c>
      <c r="F23" s="92" t="str">
        <f t="shared" si="9"/>
        <v/>
      </c>
      <c r="G23" s="91" t="str">
        <f t="shared" si="9"/>
        <v/>
      </c>
      <c r="H23" s="92" t="str">
        <f t="shared" si="9"/>
        <v/>
      </c>
      <c r="I23" s="91" t="str">
        <f t="shared" si="9"/>
        <v/>
      </c>
      <c r="J23" s="92" t="str">
        <f t="shared" si="9"/>
        <v/>
      </c>
      <c r="K23" s="91" t="str">
        <f t="shared" si="9"/>
        <v/>
      </c>
      <c r="L23" s="92" t="str">
        <f t="shared" si="9"/>
        <v/>
      </c>
      <c r="M23" s="93" t="str">
        <f t="shared" si="9"/>
        <v/>
      </c>
    </row>
    <row r="24" spans="2:17" x14ac:dyDescent="0.25">
      <c r="B24" s="170"/>
      <c r="C24" s="165"/>
      <c r="D24" s="83" t="s">
        <v>44</v>
      </c>
      <c r="E24" s="94" t="str">
        <f t="shared" ref="E24:M24" si="10">IFERROR(ROUND(E23*INDEX(E$85:E$129,$V$6+9),0),"")</f>
        <v/>
      </c>
      <c r="F24" s="95" t="str">
        <f t="shared" si="10"/>
        <v/>
      </c>
      <c r="G24" s="94" t="str">
        <f t="shared" si="10"/>
        <v/>
      </c>
      <c r="H24" s="95" t="str">
        <f t="shared" si="10"/>
        <v/>
      </c>
      <c r="I24" s="94" t="str">
        <f t="shared" si="10"/>
        <v/>
      </c>
      <c r="J24" s="95" t="str">
        <f t="shared" si="10"/>
        <v/>
      </c>
      <c r="K24" s="94" t="str">
        <f t="shared" si="10"/>
        <v/>
      </c>
      <c r="L24" s="95" t="str">
        <f t="shared" si="10"/>
        <v/>
      </c>
      <c r="M24" s="96" t="str">
        <f t="shared" si="10"/>
        <v/>
      </c>
    </row>
    <row r="25" spans="2:17" ht="18" thickBot="1" x14ac:dyDescent="0.3">
      <c r="B25" s="171"/>
      <c r="C25" s="173"/>
      <c r="D25" s="87" t="s">
        <v>43</v>
      </c>
      <c r="E25" s="97" t="str">
        <f t="shared" ref="E25:M25" si="11">IFERROR(ROUND(E23*INDEX(E$85:E$129,$V$6+10),0),"")</f>
        <v/>
      </c>
      <c r="F25" s="98" t="str">
        <f t="shared" si="11"/>
        <v/>
      </c>
      <c r="G25" s="97" t="str">
        <f t="shared" si="11"/>
        <v/>
      </c>
      <c r="H25" s="98" t="str">
        <f t="shared" si="11"/>
        <v/>
      </c>
      <c r="I25" s="97" t="str">
        <f t="shared" si="11"/>
        <v/>
      </c>
      <c r="J25" s="98" t="str">
        <f t="shared" si="11"/>
        <v/>
      </c>
      <c r="K25" s="97" t="str">
        <f t="shared" si="11"/>
        <v/>
      </c>
      <c r="L25" s="98" t="str">
        <f t="shared" si="11"/>
        <v/>
      </c>
      <c r="M25" s="99" t="str">
        <f t="shared" si="11"/>
        <v/>
      </c>
    </row>
    <row r="26" spans="2:17" x14ac:dyDescent="0.25">
      <c r="B26" s="100" t="s">
        <v>98</v>
      </c>
      <c r="C26" s="101"/>
      <c r="D26" s="102"/>
      <c r="E26" s="174" t="s">
        <v>42</v>
      </c>
      <c r="F26" s="174"/>
      <c r="G26" s="174"/>
      <c r="H26" s="174"/>
      <c r="I26" s="174"/>
      <c r="J26" s="174"/>
      <c r="K26" s="174"/>
      <c r="L26" s="174"/>
      <c r="M26" s="174"/>
    </row>
    <row r="27" spans="2:17" x14ac:dyDescent="0.25">
      <c r="B27" s="167" t="s">
        <v>214</v>
      </c>
      <c r="C27" s="164" t="s">
        <v>41</v>
      </c>
      <c r="D27" s="83" t="str">
        <f>$M$6&amp;" Pa"</f>
      </c>
      <c r="E27" s="84">
        <f t="shared" ref="E27:M27" si="12">INDEX(E$85:E$129,$V$6+14)</f>
      </c>
      <c r="F27" s="85">
        <f t="shared" si="12"/>
        <v>20</v>
      </c>
      <c r="G27" s="84">
        <f t="shared" si="12"/>
        <v>36</v>
      </c>
      <c r="H27" s="85">
        <f t="shared" si="12"/>
        <v>44</v>
      </c>
      <c r="I27" s="84">
        <f t="shared" si="12"/>
        <v>56</v>
      </c>
      <c r="J27" s="85">
        <f t="shared" si="12"/>
        <v>78</v>
      </c>
      <c r="K27" s="84">
        <f t="shared" si="12"/>
        <v>88</v>
      </c>
      <c r="L27" s="85">
        <f t="shared" si="12"/>
        <v>114</v>
      </c>
      <c r="M27" s="84">
        <f t="shared" si="12"/>
        <v>139</v>
      </c>
    </row>
    <row r="28" spans="2:17" ht="17.399999999999999" hidden="1" customHeight="1" x14ac:dyDescent="0.25">
      <c r="B28" s="167"/>
      <c r="C28" s="165"/>
      <c r="D28" s="83"/>
      <c r="E28" s="84"/>
      <c r="F28" s="85"/>
      <c r="G28" s="84"/>
      <c r="H28" s="85"/>
      <c r="I28" s="84"/>
      <c r="J28" s="85"/>
      <c r="K28" s="84"/>
      <c r="L28" s="85"/>
      <c r="M28" s="84"/>
    </row>
    <row r="29" spans="2:17" ht="17.399999999999999" hidden="1" customHeight="1" x14ac:dyDescent="0.25">
      <c r="B29" s="167"/>
      <c r="C29" s="166"/>
      <c r="D29" s="83"/>
      <c r="E29" s="84"/>
      <c r="F29" s="85"/>
      <c r="G29" s="84"/>
      <c r="H29" s="85"/>
      <c r="I29" s="84"/>
      <c r="J29" s="85"/>
      <c r="K29" s="84"/>
      <c r="L29" s="85"/>
      <c r="M29" s="84"/>
    </row>
    <row r="30" spans="2:17" x14ac:dyDescent="0.25">
      <c r="B30" s="161" t="s">
        <v>215</v>
      </c>
      <c r="C30" s="164" t="s">
        <v>40</v>
      </c>
      <c r="D30" s="83" t="str">
        <f>$M$6&amp;" Pa"</f>
      </c>
      <c r="E30" s="104">
        <f t="shared" ref="E30:M30" si="13">ROUND(E27/230,2)</f>
      </c>
      <c r="F30" s="105">
        <f t="shared" si="13"/>
        <v>0.09</v>
      </c>
      <c r="G30" s="104">
        <f t="shared" si="13"/>
        <v>0.16</v>
      </c>
      <c r="H30" s="105">
        <f t="shared" si="13"/>
        <v>0.19</v>
      </c>
      <c r="I30" s="104">
        <f t="shared" si="13"/>
        <v>0.24</v>
      </c>
      <c r="J30" s="105">
        <f t="shared" si="13"/>
        <v>0.34</v>
      </c>
      <c r="K30" s="104">
        <f t="shared" si="13"/>
        <v>0.38</v>
      </c>
      <c r="L30" s="105">
        <f t="shared" si="13"/>
        <v>0.5</v>
      </c>
      <c r="M30" s="104">
        <f t="shared" si="13"/>
        <v>0.6</v>
      </c>
    </row>
    <row r="31" spans="2:17" ht="17.399999999999999" hidden="1" customHeight="1" x14ac:dyDescent="0.25">
      <c r="B31" s="162"/>
      <c r="C31" s="165"/>
      <c r="D31" s="83"/>
      <c r="E31" s="104"/>
      <c r="F31" s="105"/>
      <c r="G31" s="104"/>
      <c r="H31" s="105"/>
      <c r="I31" s="104"/>
      <c r="J31" s="105"/>
      <c r="K31" s="104"/>
      <c r="L31" s="105"/>
      <c r="M31" s="104"/>
    </row>
    <row r="32" spans="2:17" ht="17.399999999999999" hidden="1" customHeight="1" x14ac:dyDescent="0.25">
      <c r="B32" s="163"/>
      <c r="C32" s="166"/>
      <c r="D32" s="83"/>
      <c r="E32" s="104"/>
      <c r="F32" s="105"/>
      <c r="G32" s="104"/>
      <c r="H32" s="105"/>
      <c r="I32" s="104"/>
      <c r="J32" s="105"/>
      <c r="K32" s="104"/>
      <c r="L32" s="105"/>
      <c r="M32" s="104"/>
    </row>
    <row r="33" spans="2:22" x14ac:dyDescent="0.25">
      <c r="B33" s="167" t="s">
        <v>216</v>
      </c>
      <c r="C33" s="164" t="s">
        <v>39</v>
      </c>
      <c r="D33" s="83" t="str">
        <f>$M$6&amp;" Pa"</f>
      </c>
      <c r="E33" s="84">
        <f t="shared" ref="E33:M33" si="14">INDEX(E$85:E$129,$V$6+15)</f>
      </c>
      <c r="F33" s="85">
        <f t="shared" si="14"/>
        <v>37</v>
      </c>
      <c r="G33" s="84">
        <f t="shared" si="14"/>
        <v>39</v>
      </c>
      <c r="H33" s="85">
        <f t="shared" si="14"/>
        <v>41</v>
      </c>
      <c r="I33" s="84">
        <f t="shared" si="14"/>
        <v>43</v>
      </c>
      <c r="J33" s="85">
        <f t="shared" si="14"/>
        <v>44</v>
      </c>
      <c r="K33" s="84">
        <f t="shared" si="14"/>
        <v>46</v>
      </c>
      <c r="L33" s="85">
        <f t="shared" si="14"/>
        <v>48</v>
      </c>
      <c r="M33" s="84">
        <f t="shared" si="14"/>
        <v>50</v>
      </c>
    </row>
    <row r="34" spans="2:22" ht="17.399999999999999" hidden="1" customHeight="1" x14ac:dyDescent="0.25">
      <c r="B34" s="168"/>
      <c r="C34" s="165"/>
      <c r="D34" s="83"/>
      <c r="E34" s="84"/>
      <c r="F34" s="85"/>
      <c r="G34" s="84"/>
      <c r="H34" s="85"/>
      <c r="I34" s="84"/>
      <c r="J34" s="85"/>
      <c r="K34" s="84"/>
      <c r="L34" s="85"/>
      <c r="M34" s="84"/>
    </row>
    <row r="35" spans="2:22" ht="17.399999999999999" hidden="1" customHeight="1" x14ac:dyDescent="0.25">
      <c r="B35" s="168"/>
      <c r="C35" s="166"/>
      <c r="D35" s="83"/>
      <c r="E35" s="84"/>
      <c r="F35" s="85"/>
      <c r="G35" s="84"/>
      <c r="H35" s="85"/>
      <c r="I35" s="84"/>
      <c r="J35" s="85"/>
      <c r="K35" s="84"/>
      <c r="L35" s="85"/>
      <c r="M35" s="84"/>
    </row>
    <row r="36" spans="2:22" x14ac:dyDescent="0.25">
      <c r="B36" s="106" t="s">
        <v>217</v>
      </c>
      <c r="C36" s="83" t="s">
        <v>38</v>
      </c>
      <c r="D36" s="107"/>
      <c r="E36" s="84">
        <f t="shared" ref="E36:M36" si="15">IFERROR(IF($V$2&gt;0,E23/(1.163*($M$3-$M$4)),E17/(1.163*($M$4-$M$3))),"")</f>
      </c>
      <c r="F36" s="85">
        <f t="shared" si="15"/>
        <v>589.36371453138429</v>
      </c>
      <c r="G36" s="84">
        <f t="shared" si="15"/>
        <v>741.47033533963872</v>
      </c>
      <c r="H36" s="85">
        <f t="shared" si="15"/>
        <v>851.85726569217536</v>
      </c>
      <c r="I36" s="84">
        <f t="shared" si="15"/>
        <v>1063.998280309544</v>
      </c>
      <c r="J36" s="85">
        <f t="shared" si="15"/>
        <v>1491.9346517626827</v>
      </c>
      <c r="K36" s="84">
        <f t="shared" si="15"/>
        <v>1601.4187446259673</v>
      </c>
      <c r="L36" s="85">
        <f t="shared" si="15"/>
        <v>1961.4961306964747</v>
      </c>
      <c r="M36" s="84">
        <f t="shared" si="15"/>
        <v>2150.2837489251933</v>
      </c>
    </row>
    <row r="37" spans="2:22" ht="17.399999999999999" customHeight="1" x14ac:dyDescent="0.25">
      <c r="B37" s="161" t="s">
        <v>218</v>
      </c>
      <c r="C37" s="164" t="s">
        <v>37</v>
      </c>
      <c r="D37" s="140" t="s">
        <v>108</v>
      </c>
      <c r="E37" s="84">
        <v>20</v>
      </c>
      <c r="F37" s="85">
        <v>20</v>
      </c>
      <c r="G37" s="84">
        <v>20</v>
      </c>
      <c r="H37" s="85">
        <v>30</v>
      </c>
      <c r="I37" s="84">
        <v>40</v>
      </c>
      <c r="J37" s="85">
        <v>40</v>
      </c>
      <c r="K37" s="84">
        <v>40</v>
      </c>
      <c r="L37" s="85">
        <v>40</v>
      </c>
      <c r="M37" s="84">
        <v>50</v>
      </c>
    </row>
    <row r="38" spans="2:22" ht="17.399999999999999" customHeight="1" x14ac:dyDescent="0.25">
      <c r="B38" s="163"/>
      <c r="C38" s="166"/>
      <c r="D38" s="140" t="s">
        <v>109</v>
      </c>
      <c r="E38" s="84">
        <v>26.84</v>
      </c>
      <c r="F38" s="85">
        <v>26.63</v>
      </c>
      <c r="G38" s="84">
        <v>28</v>
      </c>
      <c r="H38" s="85">
        <v>36.72</v>
      </c>
      <c r="I38" s="84">
        <v>53.3</v>
      </c>
      <c r="J38" s="85">
        <v>53.03</v>
      </c>
      <c r="K38" s="84">
        <v>51.25</v>
      </c>
      <c r="L38" s="85">
        <v>49.33</v>
      </c>
      <c r="M38" s="84">
        <v>64.05</v>
      </c>
    </row>
    <row r="39" spans="2:22" x14ac:dyDescent="0.25">
      <c r="B39" s="108" t="s">
        <v>219</v>
      </c>
      <c r="C39" s="83" t="s">
        <v>35</v>
      </c>
      <c r="D39" s="107"/>
      <c r="E39" s="153">
        <v>1.6</v>
      </c>
      <c r="F39" s="153"/>
      <c r="G39" s="153"/>
      <c r="H39" s="153"/>
      <c r="I39" s="153"/>
      <c r="J39" s="153"/>
      <c r="K39" s="153"/>
      <c r="L39" s="153"/>
      <c r="M39" s="153"/>
    </row>
    <row r="40" spans="2:22" x14ac:dyDescent="0.25">
      <c r="B40" s="150" t="s">
        <v>34</v>
      </c>
      <c r="C40" s="151"/>
      <c r="D40" s="152"/>
      <c r="E40" s="153" t="s">
        <v>33</v>
      </c>
      <c r="F40" s="153"/>
      <c r="G40" s="153"/>
      <c r="H40" s="153"/>
      <c r="I40" s="153"/>
      <c r="J40" s="153"/>
      <c r="K40" s="153"/>
      <c r="L40" s="153"/>
      <c r="M40" s="153"/>
    </row>
    <row r="41" spans="2:22" x14ac:dyDescent="0.25">
      <c r="B41" s="150" t="s">
        <v>32</v>
      </c>
      <c r="C41" s="151"/>
      <c r="D41" s="152"/>
      <c r="E41" s="153" t="s">
        <v>31</v>
      </c>
      <c r="F41" s="153"/>
      <c r="G41" s="153"/>
      <c r="H41" s="153"/>
      <c r="I41" s="153"/>
      <c r="J41" s="153"/>
      <c r="K41" s="153"/>
      <c r="L41" s="153"/>
      <c r="M41" s="153"/>
    </row>
    <row r="42" spans="2:22" ht="17.399999999999999" customHeight="1" x14ac:dyDescent="0.25">
      <c r="B42" s="150" t="s">
        <v>30</v>
      </c>
      <c r="C42" s="151"/>
      <c r="D42" s="152"/>
      <c r="E42" s="160" t="s">
        <v>75</v>
      </c>
      <c r="F42" s="160"/>
      <c r="G42" s="160"/>
      <c r="H42" s="160"/>
      <c r="I42" s="160"/>
      <c r="J42" s="160"/>
      <c r="K42" s="160"/>
      <c r="L42" s="160"/>
      <c r="M42" s="160"/>
    </row>
    <row r="43" spans="2:22" s="65" customFormat="1" ht="17.399999999999999" customHeight="1" x14ac:dyDescent="0.25">
      <c r="B43" s="154" t="s">
        <v>28</v>
      </c>
      <c r="C43" s="155"/>
      <c r="D43" s="156"/>
      <c r="E43" s="157" t="s">
        <v>74</v>
      </c>
      <c r="F43" s="158"/>
      <c r="G43" s="158"/>
      <c r="H43" s="158"/>
      <c r="I43" s="158"/>
      <c r="J43" s="158"/>
      <c r="K43" s="158"/>
      <c r="L43" s="158"/>
      <c r="M43" s="159"/>
      <c r="N43" s="61"/>
      <c r="O43" s="61"/>
      <c r="P43" s="61"/>
      <c r="Q43" s="61"/>
      <c r="R43" s="62"/>
      <c r="S43" s="61"/>
      <c r="T43" s="61"/>
      <c r="U43" s="61"/>
      <c r="V43" s="61"/>
    </row>
    <row r="44" spans="2:22" s="65" customFormat="1" x14ac:dyDescent="0.25">
      <c r="B44" s="154" t="s">
        <v>26</v>
      </c>
      <c r="C44" s="155"/>
      <c r="D44" s="156"/>
      <c r="E44" s="153" t="s">
        <v>25</v>
      </c>
      <c r="F44" s="153"/>
      <c r="G44" s="153"/>
      <c r="H44" s="153"/>
      <c r="I44" s="153"/>
      <c r="J44" s="153"/>
      <c r="K44" s="153"/>
      <c r="L44" s="153"/>
      <c r="M44" s="153"/>
      <c r="N44" s="61"/>
      <c r="O44" s="61"/>
      <c r="P44" s="61"/>
      <c r="Q44" s="61"/>
      <c r="R44" s="62"/>
      <c r="S44" s="61"/>
      <c r="T44" s="61"/>
      <c r="U44" s="61"/>
      <c r="V44" s="61"/>
    </row>
    <row r="45" spans="2:22" x14ac:dyDescent="0.25">
      <c r="B45" s="150" t="s">
        <v>222</v>
      </c>
      <c r="C45" s="151"/>
      <c r="D45" s="152"/>
      <c r="E45" s="153" t="s">
        <v>23</v>
      </c>
      <c r="F45" s="153"/>
      <c r="G45" s="153"/>
      <c r="H45" s="153"/>
      <c r="I45" s="153"/>
      <c r="J45" s="153"/>
      <c r="K45" s="153"/>
      <c r="L45" s="153"/>
      <c r="M45" s="153"/>
    </row>
    <row r="46" spans="2:22" ht="17.399999999999999" customHeight="1" x14ac:dyDescent="0.25">
      <c r="B46" s="150" t="s">
        <v>223</v>
      </c>
      <c r="C46" s="151"/>
      <c r="D46" s="152"/>
      <c r="E46" s="153" t="s">
        <v>22</v>
      </c>
      <c r="F46" s="153"/>
      <c r="G46" s="153"/>
      <c r="H46" s="153"/>
      <c r="I46" s="153"/>
      <c r="J46" s="153"/>
      <c r="K46" s="153"/>
      <c r="L46" s="153"/>
      <c r="M46" s="153"/>
    </row>
    <row r="47" spans="2:22" x14ac:dyDescent="0.25">
      <c r="B47" s="106" t="s">
        <v>220</v>
      </c>
      <c r="C47" s="83" t="s">
        <v>11</v>
      </c>
      <c r="D47" s="107"/>
      <c r="E47" s="110" t="inlineStr">
        <is>
          <t xml:space="preserve">670x504x242 (B) / 670x520x230 (E)</t>
        </is>
      </c>
      <c r="F47" s="111" t="inlineStr">
        <is>
          <t xml:space="preserve">770x504x242 (B) / 770x520x230 (E)</t>
        </is>
      </c>
      <c r="G47" s="110" t="inlineStr">
        <is>
          <t xml:space="preserve">970x504x242 (B) / 970x520x230 (E)</t>
        </is>
      </c>
      <c r="H47" s="111" t="inlineStr">
        <is>
          <t xml:space="preserve">1070x504x242 (B) / 1070x520x230 (E)</t>
        </is>
      </c>
      <c r="I47" s="110" t="inlineStr">
        <is>
          <t xml:space="preserve">1170x504x242 (B) / 1170x520x230 (E)</t>
        </is>
      </c>
      <c r="J47" s="111" t="inlineStr">
        <is>
          <t xml:space="preserve">1370x504x242 (B) / 1370x520x230 (E)</t>
        </is>
      </c>
      <c r="K47" s="110" t="inlineStr">
        <is>
          <t xml:space="preserve">1470x504x242 (B) / 1470x520x230 (E)</t>
        </is>
      </c>
      <c r="L47" s="111" t="inlineStr">
        <is>
          <t xml:space="preserve">1770x504x242 (B) / 1770x520x230 (E)</t>
        </is>
      </c>
      <c r="M47" s="110" t="inlineStr">
        <is>
          <t xml:space="preserve">1870x504x242 (B) / 1870x520x230 (E)</t>
        </is>
      </c>
    </row>
    <row r="48" spans="2:22" x14ac:dyDescent="0.25">
      <c r="B48" s="106" t="s">
        <v>221</v>
      </c>
      <c r="C48" s="83" t="s">
        <v>11</v>
      </c>
      <c r="D48" s="107"/>
      <c r="E48" s="110" t="inlineStr">
        <is>
          <t xml:space="preserve">700x530x260</t>
        </is>
      </c>
      <c r="F48" s="111" t="inlineStr">
        <is>
          <t xml:space="preserve">800x530x260</t>
        </is>
      </c>
      <c r="G48" s="110" t="inlineStr">
        <is>
          <t xml:space="preserve">1000x530x260</t>
        </is>
      </c>
      <c r="H48" s="111" t="inlineStr">
        <is>
          <t xml:space="preserve">1100x530x260</t>
        </is>
      </c>
      <c r="I48" s="110" t="inlineStr">
        <is>
          <t xml:space="preserve">1200x530x260</t>
        </is>
      </c>
      <c r="J48" s="111" t="inlineStr">
        <is>
          <t xml:space="preserve">1400x530x260</t>
        </is>
      </c>
      <c r="K48" s="110" t="inlineStr">
        <is>
          <t xml:space="preserve">1500x530x260</t>
        </is>
      </c>
      <c r="L48" s="111" t="inlineStr">
        <is>
          <t xml:space="preserve">1800x530x260</t>
        </is>
      </c>
      <c r="M48" s="110" t="inlineStr">
        <is>
          <t xml:space="preserve">1900x530x260</t>
        </is>
      </c>
    </row>
    <row r="49" spans="1:13" x14ac:dyDescent="0.25">
      <c r="B49" s="106" t="s">
        <v>2</v>
      </c>
      <c r="C49" s="83" t="s">
        <v>0</v>
      </c>
      <c r="D49" s="107"/>
      <c r="E49" s="112">
        <v>11.4</v>
      </c>
      <c r="F49" s="113">
        <v>12.5</v>
      </c>
      <c r="G49" s="112">
        <v>15.5</v>
      </c>
      <c r="H49" s="113">
        <v>16.5</v>
      </c>
      <c r="I49" s="112">
        <v>17.9</v>
      </c>
      <c r="J49" s="113">
        <v>23.9</v>
      </c>
      <c r="K49" s="112">
        <v>25.7</v>
      </c>
      <c r="L49" s="113">
        <v>30.7</v>
      </c>
      <c r="M49" s="112">
        <v>31.6</v>
      </c>
    </row>
    <row r="50" spans="1:13" x14ac:dyDescent="0.25">
      <c r="B50" s="106" t="s">
        <v>1</v>
      </c>
      <c r="C50" s="83" t="s">
        <v>0</v>
      </c>
      <c r="D50" s="107"/>
      <c r="E50" s="112">
        <v>12.6</v>
      </c>
      <c r="F50" s="113">
        <v>13.8</v>
      </c>
      <c r="G50" s="112">
        <v>17</v>
      </c>
      <c r="H50" s="113">
        <v>18.2</v>
      </c>
      <c r="I50" s="112">
        <v>19.7</v>
      </c>
      <c r="J50" s="113">
        <v>26.2</v>
      </c>
      <c r="K50" s="112">
        <v>28.1</v>
      </c>
      <c r="L50" s="113">
        <v>33.7</v>
      </c>
      <c r="M50" s="112">
        <v>34.6</v>
      </c>
    </row>
    <row r="51" spans="1:13" x14ac:dyDescent="0.25">
      <c r="A51" s="65"/>
      <c r="B51" s="65"/>
      <c r="C51" s="65"/>
      <c r="D51" s="65"/>
    </row>
    <row r="75" spans="2:4" x14ac:dyDescent="0.25">
      <c r="B75"/>
    </row>
    <row r="76" spans="2:4" x14ac:dyDescent="0.25">
      <c r="B76"/>
    </row>
    <row r="77" spans="2:4" x14ac:dyDescent="0.25">
      <c r="B77"/>
    </row>
    <row r="78" spans="2:4" x14ac:dyDescent="0.25">
      <c r="B78" s="65"/>
      <c r="C78" s="65"/>
      <c r="D78" s="65"/>
    </row>
    <row r="84" spans="2:13" hidden="1" x14ac:dyDescent="0.25">
      <c r="B84" t="s">
        <v>210</v>
      </c>
    </row>
    <row r="85" spans="2:13" hidden="1" x14ac:dyDescent="0.25">
      <c r="B85" t="s">
        <v>165</v>
      </c>
      <c r="E85">
        <v>149993</v>
      </c>
      <c r="F85">
        <v>232248</v>
      </c>
      <c r="G85">
        <v>299987</v>
      </c>
      <c r="H85">
        <v>154832</v>
      </c>
      <c r="I85">
        <v>319341</v>
      </c>
      <c r="J85">
        <v>483850</v>
      </c>
      <c r="K85">
        <v>532235</v>
      </c>
      <c r="L85">
        <v>716097</v>
      </c>
      <c r="M85">
        <v>822544</v>
      </c>
    </row>
    <row r="86" spans="2:13" hidden="1" x14ac:dyDescent="0.25">
      <c r="B86" t="s">
        <v>166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</row>
    <row r="87" spans="2:13" hidden="1" x14ac:dyDescent="0.25">
      <c r="B87" t="s">
        <v>167</v>
      </c>
      <c r="E87">
        <v>121.1</v>
      </c>
      <c r="F87">
        <v>170.2</v>
      </c>
      <c r="G87">
        <v>223.2</v>
      </c>
      <c r="H87">
        <v>287.3</v>
      </c>
      <c r="I87">
        <v>348.3</v>
      </c>
      <c r="J87">
        <v>463.8</v>
      </c>
      <c r="K87">
        <v>528.3</v>
      </c>
      <c r="L87">
        <v>653.5</v>
      </c>
      <c r="M87">
        <v>689.9</v>
      </c>
    </row>
    <row r="88" spans="2:13" hidden="1" x14ac:dyDescent="0.25">
      <c r="B88" t="s">
        <v>168</v>
      </c>
      <c r="E88">
        <v>-258.6</v>
      </c>
      <c r="F88">
        <v>-337.9</v>
      </c>
      <c r="G88">
        <v>-435.3</v>
      </c>
      <c r="H88">
        <v>-597.1</v>
      </c>
      <c r="I88">
        <v>-685.7</v>
      </c>
      <c r="J88">
        <v>-906.2</v>
      </c>
      <c r="K88">
        <v>-964.6</v>
      </c>
      <c r="L88">
        <v>-1265.6</v>
      </c>
      <c r="M88">
        <v>-1284</v>
      </c>
    </row>
    <row r="89" spans="2:13" hidden="1" x14ac:dyDescent="0.25">
      <c r="B89" t="s">
        <v>169</v>
      </c>
      <c r="E89">
        <v>107</v>
      </c>
      <c r="F89">
        <v>153.1</v>
      </c>
      <c r="G89">
        <v>206.1</v>
      </c>
      <c r="H89">
        <v>232.5</v>
      </c>
      <c r="I89">
        <v>298.2</v>
      </c>
      <c r="J89">
        <v>401.3</v>
      </c>
      <c r="K89">
        <v>449.4</v>
      </c>
      <c r="L89">
        <v>548.7</v>
      </c>
      <c r="M89">
        <v>599.9</v>
      </c>
    </row>
    <row r="90" spans="2:13" hidden="1" x14ac:dyDescent="0.25">
      <c r="B90" t="s">
        <v>170</v>
      </c>
      <c r="E90">
        <v>-242.3</v>
      </c>
      <c r="F90">
        <v>-345.9</v>
      </c>
      <c r="G90">
        <v>-449.2</v>
      </c>
      <c r="H90">
        <v>-551.7</v>
      </c>
      <c r="I90">
        <v>-669.6</v>
      </c>
      <c r="J90">
        <v>-858.7</v>
      </c>
      <c r="K90">
        <v>-941.5</v>
      </c>
      <c r="L90">
        <v>-1248.7</v>
      </c>
      <c r="M90">
        <v>-1329</v>
      </c>
    </row>
    <row r="91" spans="2:13" hidden="1" x14ac:dyDescent="0.25">
      <c r="B91" t="s">
        <v>171</v>
      </c>
      <c r="E91">
        <v>0.899</v>
      </c>
      <c r="F91">
        <v>0.904</v>
      </c>
      <c r="G91">
        <v>0.914</v>
      </c>
      <c r="H91">
        <v>0.916</v>
      </c>
      <c r="I91">
        <v>0.898</v>
      </c>
      <c r="J91">
        <v>0.91</v>
      </c>
      <c r="K91">
        <v>0.91</v>
      </c>
      <c r="L91">
        <v>0.901</v>
      </c>
      <c r="M91">
        <v>0.919</v>
      </c>
    </row>
    <row r="92" spans="2:13" hidden="1" x14ac:dyDescent="0.25">
      <c r="B92" t="s">
        <v>172</v>
      </c>
      <c r="E92">
        <v>0.728</v>
      </c>
      <c r="F92">
        <v>0.744</v>
      </c>
      <c r="G92">
        <v>0.736</v>
      </c>
      <c r="H92">
        <v>0.737</v>
      </c>
      <c r="I92">
        <v>0.722</v>
      </c>
      <c r="J92">
        <v>0.736</v>
      </c>
      <c r="K92">
        <v>0.735</v>
      </c>
      <c r="L92">
        <v>0.728</v>
      </c>
      <c r="M92">
        <v>0.742</v>
      </c>
    </row>
    <row r="93" spans="2:13" hidden="1" x14ac:dyDescent="0.25">
      <c r="B93" t="s">
        <v>173</v>
      </c>
      <c r="E93">
        <v>0.869</v>
      </c>
      <c r="F93">
        <v>0.87</v>
      </c>
      <c r="G93">
        <v>0.838</v>
      </c>
      <c r="H93">
        <v>0.895</v>
      </c>
      <c r="I93">
        <v>0.845</v>
      </c>
      <c r="J93">
        <v>0.857</v>
      </c>
      <c r="K93">
        <v>0.87</v>
      </c>
      <c r="L93">
        <v>0.873</v>
      </c>
      <c r="M93">
        <v>0.865</v>
      </c>
    </row>
    <row r="94" spans="2:13" hidden="1" x14ac:dyDescent="0.25">
      <c r="B94" t="s">
        <v>174</v>
      </c>
      <c r="E94">
        <v>0.72</v>
      </c>
      <c r="F94">
        <v>0.741</v>
      </c>
      <c r="G94">
        <v>0.74</v>
      </c>
      <c r="H94">
        <v>0.74</v>
      </c>
      <c r="I94">
        <v>0.72</v>
      </c>
      <c r="J94">
        <v>0.72</v>
      </c>
      <c r="K94">
        <v>0.72</v>
      </c>
      <c r="L94">
        <v>0.73</v>
      </c>
      <c r="M94">
        <v>0.71</v>
      </c>
    </row>
    <row r="95" spans="2:13" hidden="1" x14ac:dyDescent="0.25">
      <c r="B95" t="s">
        <v>175</v>
      </c>
      <c r="E95">
        <v>340</v>
      </c>
      <c r="F95">
        <v>510</v>
      </c>
      <c r="G95">
        <v>680</v>
      </c>
      <c r="H95">
        <v>850</v>
      </c>
      <c r="I95">
        <v>1020</v>
      </c>
      <c r="J95">
        <v>1360</v>
      </c>
      <c r="K95">
        <v>1700</v>
      </c>
      <c r="L95">
        <v>2040</v>
      </c>
      <c r="M95">
        <v>2380</v>
      </c>
    </row>
    <row r="96" spans="2:13" hidden="1" x14ac:dyDescent="0.25">
      <c r="B96" t="s">
        <v>176</v>
      </c>
      <c r="E96">
        <v>255</v>
      </c>
      <c r="F96">
        <v>382</v>
      </c>
      <c r="G96">
        <v>510</v>
      </c>
      <c r="H96">
        <v>637</v>
      </c>
      <c r="I96">
        <v>765</v>
      </c>
      <c r="J96">
        <v>1122</v>
      </c>
      <c r="K96">
        <v>1402</v>
      </c>
      <c r="L96">
        <v>1683</v>
      </c>
      <c r="M96">
        <v>1927</v>
      </c>
    </row>
    <row r="97" spans="2:13" hidden="1" x14ac:dyDescent="0.25">
      <c r="B97" t="s">
        <v>177</v>
      </c>
      <c r="E97">
        <v>170</v>
      </c>
      <c r="F97">
        <v>255</v>
      </c>
      <c r="G97">
        <v>340</v>
      </c>
      <c r="H97">
        <v>425</v>
      </c>
      <c r="I97">
        <v>510</v>
      </c>
      <c r="J97">
        <v>850</v>
      </c>
      <c r="K97">
        <v>1062</v>
      </c>
      <c r="L97">
        <v>1275</v>
      </c>
      <c r="M97">
        <v>1487</v>
      </c>
    </row>
    <row r="98" spans="2:13" hidden="1" x14ac:dyDescent="0.25">
      <c r="B98" t="s">
        <v>178</v>
      </c>
      <c r="E98">
        <v>17</v>
      </c>
      <c r="F98">
        <v>20</v>
      </c>
      <c r="G98">
        <v>36</v>
      </c>
      <c r="H98">
        <v>44</v>
      </c>
      <c r="I98">
        <v>56</v>
      </c>
      <c r="J98">
        <v>78</v>
      </c>
      <c r="K98">
        <v>88</v>
      </c>
      <c r="L98">
        <v>114</v>
      </c>
      <c r="M98">
        <v>139</v>
      </c>
    </row>
    <row r="99" spans="2:13" hidden="1" x14ac:dyDescent="0.25">
      <c r="B99" t="s">
        <v>179</v>
      </c>
      <c r="E99">
        <v>35</v>
      </c>
      <c r="F99">
        <v>37</v>
      </c>
      <c r="G99">
        <v>39</v>
      </c>
      <c r="H99">
        <v>41</v>
      </c>
      <c r="I99">
        <v>43</v>
      </c>
      <c r="J99">
        <v>44</v>
      </c>
      <c r="K99">
        <v>46</v>
      </c>
      <c r="L99">
        <v>48</v>
      </c>
      <c r="M99">
        <v>50</v>
      </c>
    </row>
    <row r="100" spans="2:13" hidden="1" x14ac:dyDescent="0.25">
      <c r="B100" t="s">
        <v>180</v>
      </c>
      <c r="E100">
        <v>149993</v>
      </c>
      <c r="F100">
        <v>232248</v>
      </c>
      <c r="G100">
        <v>299987</v>
      </c>
      <c r="H100">
        <v>154832</v>
      </c>
      <c r="I100">
        <v>319341</v>
      </c>
      <c r="J100">
        <v>483850</v>
      </c>
      <c r="K100">
        <v>532235</v>
      </c>
      <c r="L100">
        <v>716097</v>
      </c>
      <c r="M100">
        <v>822544</v>
      </c>
    </row>
    <row r="101" spans="2:13" hidden="1" x14ac:dyDescent="0.25">
      <c r="B101" t="s">
        <v>181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</row>
    <row r="102" spans="2:13" hidden="1" x14ac:dyDescent="0.25">
      <c r="B102" t="s">
        <v>182</v>
      </c>
      <c r="E102">
        <v>121.1</v>
      </c>
      <c r="F102">
        <v>170.2</v>
      </c>
      <c r="G102">
        <v>223.2</v>
      </c>
      <c r="H102">
        <v>287.3</v>
      </c>
      <c r="I102">
        <v>348.3</v>
      </c>
      <c r="J102">
        <v>463.8</v>
      </c>
      <c r="K102">
        <v>528.3</v>
      </c>
      <c r="L102">
        <v>653.5</v>
      </c>
      <c r="M102">
        <v>689.9</v>
      </c>
    </row>
    <row r="103" spans="2:13" hidden="1" x14ac:dyDescent="0.25">
      <c r="B103" t="s">
        <v>183</v>
      </c>
      <c r="E103">
        <v>-258.6</v>
      </c>
      <c r="F103">
        <v>-337.9</v>
      </c>
      <c r="G103">
        <v>-435.3</v>
      </c>
      <c r="H103">
        <v>-597.1</v>
      </c>
      <c r="I103">
        <v>-685.7</v>
      </c>
      <c r="J103">
        <v>-906.2</v>
      </c>
      <c r="K103">
        <v>-964.6</v>
      </c>
      <c r="L103">
        <v>-1265.6</v>
      </c>
      <c r="M103">
        <v>-1284</v>
      </c>
    </row>
    <row r="104" spans="2:13" hidden="1" x14ac:dyDescent="0.25">
      <c r="B104" t="s">
        <v>184</v>
      </c>
      <c r="E104">
        <v>107</v>
      </c>
      <c r="F104">
        <v>153.1</v>
      </c>
      <c r="G104">
        <v>206.1</v>
      </c>
      <c r="H104">
        <v>232.5</v>
      </c>
      <c r="I104">
        <v>298.2</v>
      </c>
      <c r="J104">
        <v>401.3</v>
      </c>
      <c r="K104">
        <v>449.4</v>
      </c>
      <c r="L104">
        <v>548.7</v>
      </c>
      <c r="M104">
        <v>599.9</v>
      </c>
    </row>
    <row r="105" spans="2:13" hidden="1" x14ac:dyDescent="0.25">
      <c r="B105" t="s">
        <v>185</v>
      </c>
      <c r="E105">
        <v>-242.3</v>
      </c>
      <c r="F105">
        <v>-345.9</v>
      </c>
      <c r="G105">
        <v>-449.2</v>
      </c>
      <c r="H105">
        <v>-551.7</v>
      </c>
      <c r="I105">
        <v>-669.6</v>
      </c>
      <c r="J105">
        <v>-858.7</v>
      </c>
      <c r="K105">
        <v>-941.5</v>
      </c>
      <c r="L105">
        <v>-1248.7</v>
      </c>
      <c r="M105">
        <v>-1329</v>
      </c>
    </row>
    <row r="106" spans="2:13" hidden="1" x14ac:dyDescent="0.25">
      <c r="B106" t="s">
        <v>186</v>
      </c>
      <c r="E106">
        <v>0.899</v>
      </c>
      <c r="F106">
        <v>0.904</v>
      </c>
      <c r="G106">
        <v>0.914</v>
      </c>
      <c r="H106">
        <v>0.916</v>
      </c>
      <c r="I106">
        <v>0.898</v>
      </c>
      <c r="J106">
        <v>0.91</v>
      </c>
      <c r="K106">
        <v>0.91</v>
      </c>
      <c r="L106">
        <v>0.901</v>
      </c>
      <c r="M106">
        <v>0.919</v>
      </c>
    </row>
    <row r="107" spans="2:13" hidden="1" x14ac:dyDescent="0.25">
      <c r="B107" t="s">
        <v>187</v>
      </c>
      <c r="E107">
        <v>0.728</v>
      </c>
      <c r="F107">
        <v>0.744</v>
      </c>
      <c r="G107">
        <v>0.736</v>
      </c>
      <c r="H107">
        <v>0.737</v>
      </c>
      <c r="I107">
        <v>0.722</v>
      </c>
      <c r="J107">
        <v>0.736</v>
      </c>
      <c r="K107">
        <v>0.735</v>
      </c>
      <c r="L107">
        <v>0.728</v>
      </c>
      <c r="M107">
        <v>0.742</v>
      </c>
    </row>
    <row r="108" spans="2:13" hidden="1" x14ac:dyDescent="0.25">
      <c r="B108" t="s">
        <v>188</v>
      </c>
      <c r="E108">
        <v>0.869</v>
      </c>
      <c r="F108">
        <v>0.87</v>
      </c>
      <c r="G108">
        <v>0.838</v>
      </c>
      <c r="H108">
        <v>0.895</v>
      </c>
      <c r="I108">
        <v>0.845</v>
      </c>
      <c r="J108">
        <v>0.857</v>
      </c>
      <c r="K108">
        <v>0.87</v>
      </c>
      <c r="L108">
        <v>0.873</v>
      </c>
      <c r="M108">
        <v>0.865</v>
      </c>
    </row>
    <row r="109" spans="2:13" hidden="1" x14ac:dyDescent="0.25">
      <c r="B109" t="s">
        <v>189</v>
      </c>
      <c r="E109">
        <v>0.72</v>
      </c>
      <c r="F109">
        <v>0.741</v>
      </c>
      <c r="G109">
        <v>0.74</v>
      </c>
      <c r="H109">
        <v>0.74</v>
      </c>
      <c r="I109">
        <v>0.72</v>
      </c>
      <c r="J109">
        <v>0.72</v>
      </c>
      <c r="K109">
        <v>0.72</v>
      </c>
      <c r="L109">
        <v>0.73</v>
      </c>
      <c r="M109">
        <v>0.71</v>
      </c>
    </row>
    <row r="110" spans="2:13" hidden="1" x14ac:dyDescent="0.25">
      <c r="B110" t="s">
        <v>190</v>
      </c>
      <c r="E110">
        <v>340</v>
      </c>
      <c r="F110">
        <v>510</v>
      </c>
      <c r="G110">
        <v>680</v>
      </c>
      <c r="H110">
        <v>850</v>
      </c>
      <c r="I110">
        <v>1020</v>
      </c>
      <c r="J110">
        <v>1360</v>
      </c>
      <c r="K110">
        <v>1700</v>
      </c>
      <c r="L110">
        <v>2040</v>
      </c>
      <c r="M110">
        <v>2380</v>
      </c>
    </row>
    <row r="111" spans="2:13" hidden="1" x14ac:dyDescent="0.25">
      <c r="B111" t="s">
        <v>191</v>
      </c>
      <c r="E111">
        <v>255</v>
      </c>
      <c r="F111">
        <v>382</v>
      </c>
      <c r="G111">
        <v>510</v>
      </c>
      <c r="H111">
        <v>637</v>
      </c>
      <c r="I111">
        <v>765</v>
      </c>
      <c r="J111">
        <v>1122</v>
      </c>
      <c r="K111">
        <v>1402</v>
      </c>
      <c r="L111">
        <v>1683</v>
      </c>
      <c r="M111">
        <v>1927</v>
      </c>
    </row>
    <row r="112" spans="2:13" hidden="1" x14ac:dyDescent="0.25">
      <c r="B112" t="s">
        <v>192</v>
      </c>
      <c r="E112">
        <v>170</v>
      </c>
      <c r="F112">
        <v>255</v>
      </c>
      <c r="G112">
        <v>340</v>
      </c>
      <c r="H112">
        <v>425</v>
      </c>
      <c r="I112">
        <v>510</v>
      </c>
      <c r="J112">
        <v>850</v>
      </c>
      <c r="K112">
        <v>1062</v>
      </c>
      <c r="L112">
        <v>1275</v>
      </c>
      <c r="M112">
        <v>1487</v>
      </c>
    </row>
    <row r="113" spans="2:13" hidden="1" x14ac:dyDescent="0.25">
      <c r="B113" t="s">
        <v>193</v>
      </c>
      <c r="E113">
        <v>26</v>
      </c>
      <c r="F113">
        <v>34</v>
      </c>
      <c r="G113">
        <v>42</v>
      </c>
      <c r="H113">
        <v>51</v>
      </c>
      <c r="I113">
        <v>63</v>
      </c>
      <c r="J113">
        <v>91</v>
      </c>
      <c r="K113">
        <v>101</v>
      </c>
      <c r="L113">
        <v>140</v>
      </c>
      <c r="M113">
        <v>166</v>
      </c>
    </row>
    <row r="114" spans="2:13" hidden="1" x14ac:dyDescent="0.25">
      <c r="B114" t="s">
        <v>194</v>
      </c>
      <c r="E114">
        <v>38</v>
      </c>
      <c r="F114">
        <v>40</v>
      </c>
      <c r="G114">
        <v>42</v>
      </c>
      <c r="H114">
        <v>44</v>
      </c>
      <c r="I114">
        <v>45</v>
      </c>
      <c r="J114">
        <v>46</v>
      </c>
      <c r="K114">
        <v>48</v>
      </c>
      <c r="L114">
        <v>50</v>
      </c>
      <c r="M114">
        <v>52</v>
      </c>
    </row>
    <row r="115" spans="2:13" hidden="1" x14ac:dyDescent="0.25">
      <c r="B115" t="s">
        <v>195</v>
      </c>
      <c r="E115">
        <v>149993</v>
      </c>
      <c r="F115">
        <v>232248</v>
      </c>
      <c r="G115">
        <v>299987</v>
      </c>
      <c r="H115">
        <v>154832</v>
      </c>
      <c r="I115">
        <v>319341</v>
      </c>
      <c r="J115">
        <v>483850</v>
      </c>
      <c r="K115">
        <v>532235</v>
      </c>
      <c r="L115">
        <v>716097</v>
      </c>
      <c r="M115">
        <v>822544</v>
      </c>
    </row>
    <row r="116" spans="2:13" hidden="1" x14ac:dyDescent="0.25">
      <c r="B116" t="s">
        <v>196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</row>
    <row r="117" spans="2:13" hidden="1" x14ac:dyDescent="0.25">
      <c r="B117" t="s">
        <v>197</v>
      </c>
      <c r="E117">
        <v>121.1</v>
      </c>
      <c r="F117">
        <v>170.2</v>
      </c>
      <c r="G117">
        <v>223.2</v>
      </c>
      <c r="H117">
        <v>287.3</v>
      </c>
      <c r="I117">
        <v>348.3</v>
      </c>
      <c r="J117">
        <v>463.8</v>
      </c>
      <c r="K117">
        <v>528.3</v>
      </c>
      <c r="L117">
        <v>653.5</v>
      </c>
      <c r="M117">
        <v>689.9</v>
      </c>
    </row>
    <row r="118" spans="2:13" hidden="1" x14ac:dyDescent="0.25">
      <c r="B118" t="s">
        <v>198</v>
      </c>
      <c r="E118">
        <v>-258.6</v>
      </c>
      <c r="F118">
        <v>-337.9</v>
      </c>
      <c r="G118">
        <v>-435.3</v>
      </c>
      <c r="H118">
        <v>-597.1</v>
      </c>
      <c r="I118">
        <v>-685.7</v>
      </c>
      <c r="J118">
        <v>-906.2</v>
      </c>
      <c r="K118">
        <v>-964.6</v>
      </c>
      <c r="L118">
        <v>-1265.6</v>
      </c>
      <c r="M118">
        <v>-1284</v>
      </c>
    </row>
    <row r="119" spans="2:13" hidden="1" x14ac:dyDescent="0.25">
      <c r="B119" t="s">
        <v>199</v>
      </c>
      <c r="E119">
        <v>107</v>
      </c>
      <c r="F119">
        <v>153.1</v>
      </c>
      <c r="G119">
        <v>206.1</v>
      </c>
      <c r="H119">
        <v>232.5</v>
      </c>
      <c r="I119">
        <v>298.2</v>
      </c>
      <c r="J119">
        <v>401.3</v>
      </c>
      <c r="K119">
        <v>449.4</v>
      </c>
      <c r="L119">
        <v>548.7</v>
      </c>
      <c r="M119">
        <v>599.9</v>
      </c>
    </row>
    <row r="120" spans="2:13" hidden="1" x14ac:dyDescent="0.25">
      <c r="B120" t="s">
        <v>200</v>
      </c>
      <c r="E120">
        <v>-242.3</v>
      </c>
      <c r="F120">
        <v>-345.9</v>
      </c>
      <c r="G120">
        <v>-449.2</v>
      </c>
      <c r="H120">
        <v>-551.7</v>
      </c>
      <c r="I120">
        <v>-669.6</v>
      </c>
      <c r="J120">
        <v>-858.7</v>
      </c>
      <c r="K120">
        <v>-941.5</v>
      </c>
      <c r="L120">
        <v>-1248.7</v>
      </c>
      <c r="M120">
        <v>-1329</v>
      </c>
    </row>
    <row r="121" spans="2:13" hidden="1" x14ac:dyDescent="0.25">
      <c r="B121" t="s">
        <v>201</v>
      </c>
      <c r="E121">
        <v>0.899</v>
      </c>
      <c r="F121">
        <v>0.904</v>
      </c>
      <c r="G121">
        <v>0.914</v>
      </c>
      <c r="H121">
        <v>0.916</v>
      </c>
      <c r="I121">
        <v>0.898</v>
      </c>
      <c r="J121">
        <v>0.91</v>
      </c>
      <c r="K121">
        <v>0.91</v>
      </c>
      <c r="L121">
        <v>0.901</v>
      </c>
      <c r="M121">
        <v>0.919</v>
      </c>
    </row>
    <row r="122" spans="2:13" hidden="1" x14ac:dyDescent="0.25">
      <c r="B122" t="s">
        <v>202</v>
      </c>
      <c r="E122">
        <v>0.728</v>
      </c>
      <c r="F122">
        <v>0.744</v>
      </c>
      <c r="G122">
        <v>0.736</v>
      </c>
      <c r="H122">
        <v>0.737</v>
      </c>
      <c r="I122">
        <v>0.722</v>
      </c>
      <c r="J122">
        <v>0.736</v>
      </c>
      <c r="K122">
        <v>0.735</v>
      </c>
      <c r="L122">
        <v>0.728</v>
      </c>
      <c r="M122">
        <v>0.742</v>
      </c>
    </row>
    <row r="123" spans="2:13" hidden="1" x14ac:dyDescent="0.25">
      <c r="B123" t="s">
        <v>203</v>
      </c>
      <c r="E123">
        <v>0.869</v>
      </c>
      <c r="F123">
        <v>0.87</v>
      </c>
      <c r="G123">
        <v>0.838</v>
      </c>
      <c r="H123">
        <v>0.895</v>
      </c>
      <c r="I123">
        <v>0.845</v>
      </c>
      <c r="J123">
        <v>0.857</v>
      </c>
      <c r="K123">
        <v>0.87</v>
      </c>
      <c r="L123">
        <v>0.873</v>
      </c>
      <c r="M123">
        <v>0.865</v>
      </c>
    </row>
    <row r="124" spans="2:13" hidden="1" x14ac:dyDescent="0.25">
      <c r="B124" t="s">
        <v>204</v>
      </c>
      <c r="E124">
        <v>0.72</v>
      </c>
      <c r="F124">
        <v>0.741</v>
      </c>
      <c r="G124">
        <v>0.74</v>
      </c>
      <c r="H124">
        <v>0.74</v>
      </c>
      <c r="I124">
        <v>0.72</v>
      </c>
      <c r="J124">
        <v>0.72</v>
      </c>
      <c r="K124">
        <v>0.72</v>
      </c>
      <c r="L124">
        <v>0.73</v>
      </c>
      <c r="M124">
        <v>0.71</v>
      </c>
    </row>
    <row r="125" spans="2:13" hidden="1" x14ac:dyDescent="0.25">
      <c r="B125" t="s">
        <v>205</v>
      </c>
      <c r="E125">
        <v>340</v>
      </c>
      <c r="F125">
        <v>510</v>
      </c>
      <c r="G125">
        <v>680</v>
      </c>
      <c r="H125">
        <v>850</v>
      </c>
      <c r="I125">
        <v>1020</v>
      </c>
      <c r="J125">
        <v>1360</v>
      </c>
      <c r="K125">
        <v>1700</v>
      </c>
      <c r="L125">
        <v>2040</v>
      </c>
      <c r="M125">
        <v>2380</v>
      </c>
    </row>
    <row r="126" spans="2:13" hidden="1" x14ac:dyDescent="0.25">
      <c r="B126" t="s">
        <v>206</v>
      </c>
      <c r="E126">
        <v>255</v>
      </c>
      <c r="F126">
        <v>382</v>
      </c>
      <c r="G126">
        <v>510</v>
      </c>
      <c r="H126">
        <v>637</v>
      </c>
      <c r="I126">
        <v>765</v>
      </c>
      <c r="J126">
        <v>1122</v>
      </c>
      <c r="K126">
        <v>1402</v>
      </c>
      <c r="L126">
        <v>1683</v>
      </c>
      <c r="M126">
        <v>1927</v>
      </c>
    </row>
    <row r="127" spans="2:13" hidden="1" x14ac:dyDescent="0.25">
      <c r="B127" t="s">
        <v>207</v>
      </c>
      <c r="E127">
        <v>170</v>
      </c>
      <c r="F127">
        <v>255</v>
      </c>
      <c r="G127">
        <v>340</v>
      </c>
      <c r="H127">
        <v>425</v>
      </c>
      <c r="I127">
        <v>510</v>
      </c>
      <c r="J127">
        <v>850</v>
      </c>
      <c r="K127">
        <v>1062</v>
      </c>
      <c r="L127">
        <v>1275</v>
      </c>
      <c r="M127">
        <v>1487</v>
      </c>
    </row>
    <row r="128" spans="2:13" hidden="1" x14ac:dyDescent="0.25">
      <c r="B128" t="s">
        <v>208</v>
      </c>
      <c r="E128">
        <v>29</v>
      </c>
      <c r="F128">
        <v>38</v>
      </c>
      <c r="G128">
        <v>49</v>
      </c>
      <c r="H128">
        <v>56</v>
      </c>
      <c r="I128">
        <v>80</v>
      </c>
      <c r="J128">
        <v>101</v>
      </c>
      <c r="K128">
        <v>125</v>
      </c>
      <c r="L128">
        <v>173</v>
      </c>
      <c r="M128">
        <v>208</v>
      </c>
    </row>
    <row r="129" spans="2:13" hidden="1" x14ac:dyDescent="0.25">
      <c r="B129" t="s">
        <v>209</v>
      </c>
      <c r="E129">
        <v>40</v>
      </c>
      <c r="F129">
        <v>42</v>
      </c>
      <c r="G129">
        <v>44</v>
      </c>
      <c r="H129">
        <v>45</v>
      </c>
      <c r="I129">
        <v>47</v>
      </c>
      <c r="J129">
        <v>48</v>
      </c>
      <c r="K129">
        <v>50</v>
      </c>
      <c r="L129">
        <v>52</v>
      </c>
      <c r="M129">
        <v>54</v>
      </c>
    </row>
  </sheetData>
  <sheetProtection algorithmName="SHA-512" hashValue="foEn1uHH6vhaGhRO/kBMz8bmXOSlmMYIPRBDVzBa4JuDCnh0SHvrIgph0QPxcC2b0e144nR4MRkjh01BLsFhdA==" saltValue="zy0pVV1Lx14tOm+rzscYUg==" spinCount="100000" sheet="1" objects="1" scenarios="1"/>
  <mergeCells count="37">
    <mergeCell ref="G6:J8"/>
    <mergeCell ref="C27:C29"/>
    <mergeCell ref="B13:D13"/>
    <mergeCell ref="B14:B16"/>
    <mergeCell ref="C14:C16"/>
    <mergeCell ref="B17:B19"/>
    <mergeCell ref="C17:C19"/>
    <mergeCell ref="G9:J9"/>
    <mergeCell ref="G11:H11"/>
    <mergeCell ref="I11:J11"/>
    <mergeCell ref="C33:C35"/>
    <mergeCell ref="E39:M39"/>
    <mergeCell ref="B40:D40"/>
    <mergeCell ref="E40:M40"/>
    <mergeCell ref="B20:B22"/>
    <mergeCell ref="C20:C22"/>
    <mergeCell ref="B23:B25"/>
    <mergeCell ref="C23:C25"/>
    <mergeCell ref="E26:M26"/>
    <mergeCell ref="B27:B29"/>
    <mergeCell ref="B30:B32"/>
    <mergeCell ref="C30:C32"/>
    <mergeCell ref="B33:B35"/>
    <mergeCell ref="B37:B38"/>
    <mergeCell ref="C37:C38"/>
    <mergeCell ref="B46:D46"/>
    <mergeCell ref="E46:M46"/>
    <mergeCell ref="B41:D41"/>
    <mergeCell ref="E41:M41"/>
    <mergeCell ref="B42:D42"/>
    <mergeCell ref="E42:M42"/>
    <mergeCell ref="B43:D43"/>
    <mergeCell ref="E43:M43"/>
    <mergeCell ref="B44:D44"/>
    <mergeCell ref="E44:M44"/>
    <mergeCell ref="B45:D45"/>
    <mergeCell ref="E45:M45"/>
  </mergeCells>
  <conditionalFormatting sqref="E17:M22">
    <cfRule type="cellIs" dxfId="4" priority="1" operator="between">
      <formula>$V$4</formula>
      <formula>$V$5</formula>
    </cfRule>
  </conditionalFormatting>
  <conditionalFormatting sqref="E23:M25">
    <cfRule type="cellIs" dxfId="3" priority="2" operator="between">
      <formula>$V$4</formula>
      <formula>$V$5</formula>
    </cfRule>
  </conditionalFormatting>
  <dataValidations count="7">
    <dataValidation type="custom" allowBlank="1" showErrorMessage="1" errorTitle="Invalid value" error="Water inlet temperature: 3-14 °C (cooling) or 30-70 °C (heating)." sqref="M3">
      <formula1>OR(AND(M3&gt;=3,M3&lt;=14),AND(M3&gt;=30,M3&lt;=70))</formula1>
    </dataValidation>
    <dataValidation type="custom" allowBlank="1" showErrorMessage="1" errorStyle="warning" errorTitle="Water ΔT" error="Recommended water ΔT (inlet/outlet difference) is 3-8 K. Outside this range the calculation accuracy is reduced." sqref="M4">
      <formula1>AND(ABS(M3-M4)&gt;=3,ABS(M3-M4)&lt;=8)</formula1>
    </dataValidation>
    <dataValidation type="decimal" allowBlank="1" showErrorMessage="1" errorTitle="Invalid value" error="Room temperature: 16-32 °C." sqref="M5">
      <formula1>16</formula1>
      <formula2>32</formula2>
    </dataValidation>
    <dataValidation type="list" allowBlank="1" showInputMessage="1" showErrorMessage="1" sqref="M6">
      <formula1>"12,30,50"</formula1>
    </dataValidation>
    <dataValidation type="decimal" allowBlank="1" showErrorMessage="1" errorTitle="Invalid value" error="Room relative humidity: 30-80 %." sqref="M7">
      <formula1>30</formula1>
      <formula2>80</formula2>
    </dataValidation>
    <dataValidation type="decimal" allowBlank="1" showErrorMessage="1" operator="greaterThan" errorTitle="Invalid value" error="Enter a capacity greater than 0 W." sqref="M8">
      <formula1>0</formula1>
    </dataValidation>
    <dataValidation type="decimal" allowBlank="1" showErrorMessage="1" errorTitle="Invalid value" error="Enter a value from 0 to 100 %." sqref="M9 M10">
      <formula1>0</formula1>
      <formula2>1</formula2>
    </dataValidation>
  </dataValidations>
  <printOptions horizontalCentered="1"/>
  <pageMargins left="0.78740157480314965" right="0.39370078740157483" top="0.35433070866141736" bottom="0.35433070866141736" header="0.31496062992125984" footer="0.31496062992125984"/>
  <pageSetup scale="50" orientation="portrait" r:id="rId1"/>
  <rowBreaks count="1" manualBreakCount="1">
    <brk id="50" min="1" max="12" man="1"/>
  </rowBreaks>
  <ignoredErrors>
    <ignoredError sqref="E14:M25 E36:M36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3F1EA-703C-4321-8A49-D616BB256EE9}">
  <dimension ref="B1:W206"/>
  <sheetViews>
    <sheetView showGridLines="0" zoomScale="70" zoomScaleNormal="70" zoomScaleSheetLayoutView="90" workbookViewId="0">
      <selection activeCell="B23" sqref="B23:B25"/>
    </sheetView>
  </sheetViews>
  <sheetFormatPr defaultColWidth="8.77734375" defaultRowHeight="17.399999999999999" x14ac:dyDescent="0.25"/>
  <cols>
    <col min="1" max="1" width="5.44140625" style="63" customWidth="1"/>
    <col min="2" max="2" width="32.77734375" style="63" bestFit="1" customWidth="1"/>
    <col min="3" max="3" width="7.109375" style="64" bestFit="1" customWidth="1"/>
    <col min="4" max="4" width="9.109375" style="64" customWidth="1"/>
    <col min="5" max="8" width="17.109375" style="65" customWidth="1"/>
    <col min="9" max="13" width="18.109375" style="65" customWidth="1"/>
    <col min="14" max="17" width="10.109375" style="61" customWidth="1"/>
    <col min="18" max="18" width="6.6640625" style="62" bestFit="1" customWidth="1"/>
    <col min="19" max="19" width="9.109375" style="61" hidden="1" customWidth="1"/>
    <col min="20" max="20" width="8" style="61" hidden="1" customWidth="1"/>
    <col min="21" max="21" width="19.6640625" style="61" hidden="1" customWidth="1"/>
    <col min="22" max="22" width="8.44140625" style="61" hidden="1" customWidth="1"/>
    <col min="23" max="23" width="8.77734375" style="63" hidden="1" customWidth="1"/>
    <col min="24" max="26" width="0" style="63" hidden="1" customWidth="1"/>
    <col min="27" max="16384" width="8.77734375" style="63"/>
  </cols>
  <sheetData>
    <row r="1" spans="2:22" ht="17.399999999999999" customHeight="1" x14ac:dyDescent="0.25">
      <c r="B1" s="59"/>
      <c r="C1" s="59"/>
      <c r="D1" s="59"/>
      <c r="E1" s="60"/>
      <c r="F1" s="60"/>
      <c r="G1" s="60"/>
      <c r="H1" s="60"/>
      <c r="I1" s="60"/>
      <c r="J1" s="60"/>
      <c r="K1" s="60"/>
      <c r="L1" s="60"/>
      <c r="M1" s="60"/>
      <c r="N1" s="2"/>
    </row>
    <row r="2" spans="2:22" ht="17.399999999999999" customHeight="1" x14ac:dyDescent="0.25">
      <c r="N2" s="2"/>
      <c r="T2" s="69"/>
      <c r="U2" s="62" t="s">
        <v>52</v>
      </c>
      <c r="V2" s="66">
        <f>M3-M4</f>
      </c>
    </row>
    <row r="3" spans="2:22" ht="17.399999999999999" customHeight="1" x14ac:dyDescent="0.25">
      <c r="K3" s="67"/>
      <c r="L3" s="149" t="s">
        <v>228</v>
      </c>
      <c r="M3" s="212">
        <v>7</v>
      </c>
      <c r="N3" s="67"/>
      <c r="U3" s="62" t="s">
        <v>51</v>
      </c>
      <c r="V3" s="66">
        <f>IF((M5-(M4+M3)/2)&lt;0, 0-(M5-(M4+M3)/2),(M5-(M4+M3)/2))</f>
      </c>
    </row>
    <row r="4" spans="2:22" ht="17.399999999999999" customHeight="1" x14ac:dyDescent="0.25">
      <c r="K4" s="67"/>
      <c r="L4" s="149" t="s">
        <v>229</v>
      </c>
      <c r="M4" s="212">
        <v>12</v>
      </c>
      <c r="N4" s="2"/>
      <c r="V4" s="70">
        <f>IF(M8*(1-$M$10)=0,0.00001,M8*(1-$M$10))</f>
      </c>
    </row>
    <row r="5" spans="2:22" ht="17.399999999999999" customHeight="1" x14ac:dyDescent="0.25">
      <c r="C5" s="71"/>
      <c r="D5" s="71"/>
      <c r="E5" s="72"/>
      <c r="J5" s="72"/>
      <c r="K5" s="67"/>
      <c r="L5" s="149" t="s">
        <v>230</v>
      </c>
      <c r="M5" s="212">
        <v>27</v>
      </c>
      <c r="N5" s="75"/>
      <c r="V5" s="70">
        <f>IF(M8*(1+$M$9)=0,0.00001,M8*(1+$M$9))</f>
      </c>
    </row>
    <row r="6" spans="2:22" ht="17.399999999999999" customHeight="1" x14ac:dyDescent="0.25">
      <c r="G6" s="175" t="s">
        <v>213</v>
      </c>
      <c r="H6" s="175"/>
      <c r="I6" s="175"/>
      <c r="J6" s="175"/>
      <c r="K6" s="60"/>
      <c r="L6" s="148" t="s">
        <v>226</v>
      </c>
      <c r="M6" s="212">
        <v>12</v>
      </c>
      <c r="V6">
        <f>(MATCH($M$6,{12,30,50},0)-1)*15</f>
      </c>
    </row>
    <row r="7" spans="2:22" ht="17.399999999999999" customHeight="1" x14ac:dyDescent="0.25">
      <c r="G7" s="175"/>
      <c r="H7" s="175"/>
      <c r="I7" s="175"/>
      <c r="J7" s="175"/>
      <c r="L7" s="149" t="inlineStr">
        <is>
          <t>Room relative humidity, %</t>
        </is>
      </c>
      <c r="M7" s="212">
        <v>47</v>
      </c>
      <c r="U7" t="inlineStr">
        <is>
          <t>dx latent</t>
        </is>
      </c>
      <c r="V7">
        <f>MAX(0,0.622*($M$7/100*0.61078*EXP(17.27*$M$5/($M$5+237.3)))/(101.325-$M$7/100*0.61078*EXP(17.27*$M$5/($M$5+237.3)))-0.622*0.61078*EXP(17.27*(($M$3+$M$4)/2+3.0)/((($M$3+$M$4)/2+3.0)+237.3))/(101.325-0.61078*EXP(17.27*(($M$3+$M$4)/2+3.0)/((($M$3+$M$4)/2+3.0)+237.3))))</f>
      </c>
    </row>
    <row r="8" spans="2:22" ht="17.399999999999999" customHeight="1" x14ac:dyDescent="0.25">
      <c r="C8" s="73"/>
      <c r="D8" s="73"/>
      <c r="E8" s="74"/>
      <c r="G8" s="176"/>
      <c r="H8" s="176"/>
      <c r="I8" s="176"/>
      <c r="J8" s="176"/>
      <c r="K8" s="67"/>
      <c r="L8" s="68" t="s">
        <v>231</v>
      </c>
      <c r="M8" s="214">
        <v>2500</v>
      </c>
      <c r="N8" s="2"/>
      <c r="S8" s="62"/>
      <c r="T8" s="62"/>
    </row>
    <row r="9" spans="2:22" ht="17.399999999999999" customHeight="1" x14ac:dyDescent="0.25">
      <c r="C9" s="76"/>
      <c r="D9" s="76"/>
      <c r="E9" s="77"/>
      <c r="G9" s="177" t="s">
        <v>50</v>
      </c>
      <c r="H9" s="177"/>
      <c r="I9" s="177"/>
      <c r="J9" s="177"/>
      <c r="K9" s="67"/>
      <c r="L9" s="68" t="s">
        <v>224</v>
      </c>
      <c r="M9" s="215">
        <v>0.15</v>
      </c>
      <c r="N9" s="2"/>
      <c r="O9" s="63"/>
      <c r="P9" s="63"/>
      <c r="Q9" s="63"/>
    </row>
    <row r="10" spans="2:22" ht="17.399999999999999" customHeight="1" thickBot="1" x14ac:dyDescent="0.3">
      <c r="D10" s="63"/>
      <c r="K10" s="67"/>
      <c r="L10" s="68" t="s">
        <v>225</v>
      </c>
      <c r="M10" s="215">
        <v>0.02</v>
      </c>
      <c r="N10" s="2"/>
      <c r="O10" s="69"/>
      <c r="P10" s="62"/>
      <c r="Q10" s="3"/>
    </row>
    <row r="11" spans="2:22" ht="17.399999999999999" customHeight="1" thickBot="1" x14ac:dyDescent="0.3">
      <c r="D11" s="63"/>
      <c r="G11" s="178" t="s">
        <v>76</v>
      </c>
      <c r="H11" s="179"/>
      <c r="I11" s="178" t="s">
        <v>70</v>
      </c>
      <c r="J11" s="179"/>
      <c r="K11" s="67"/>
      <c r="L11" s="68"/>
      <c r="M11" s="1"/>
      <c r="N11" s="2"/>
      <c r="O11" s="69"/>
      <c r="P11" s="62"/>
      <c r="Q11" s="3"/>
    </row>
    <row r="12" spans="2:22" ht="17.399999999999999" customHeight="1" x14ac:dyDescent="0.25">
      <c r="N12" s="2"/>
      <c r="O12" s="69"/>
      <c r="P12" s="62"/>
      <c r="Q12" s="3"/>
    </row>
    <row r="13" spans="2:22" s="121" customFormat="1" ht="34.799999999999997" customHeight="1" x14ac:dyDescent="0.25">
      <c r="B13" s="206" t="s">
        <v>48</v>
      </c>
      <c r="C13" s="207"/>
      <c r="D13" s="208"/>
      <c r="E13" s="145" t="s">
        <v>146</v>
      </c>
      <c r="F13" s="146" t="s">
        <v>147</v>
      </c>
      <c r="G13" s="145" t="s">
        <v>148</v>
      </c>
      <c r="H13" s="146" t="s">
        <v>149</v>
      </c>
      <c r="I13" s="145" t="s">
        <v>150</v>
      </c>
      <c r="J13" s="146" t="s">
        <v>151</v>
      </c>
      <c r="K13" s="145" t="s">
        <v>152</v>
      </c>
      <c r="L13" s="146" t="s">
        <v>153</v>
      </c>
      <c r="M13" s="145" t="s">
        <v>154</v>
      </c>
      <c r="N13" s="136"/>
      <c r="O13" s="136"/>
      <c r="P13" s="136"/>
      <c r="Q13" s="136"/>
      <c r="R13" s="62"/>
      <c r="S13" s="61"/>
      <c r="T13" s="61"/>
      <c r="U13" s="61"/>
      <c r="V13" s="61"/>
    </row>
    <row r="14" spans="2:22" x14ac:dyDescent="0.25">
      <c r="B14" s="167" t="s">
        <v>95</v>
      </c>
      <c r="C14" s="164" t="s">
        <v>47</v>
      </c>
      <c r="D14" s="83" t="s">
        <v>45</v>
      </c>
      <c r="E14" s="84">
        <f t="shared" ref="E14:M14" si="0">INDEX(E$101:E$145,$V$6+11)</f>
      </c>
      <c r="F14" s="85">
        <f t="shared" si="0"/>
        <v>631</v>
      </c>
      <c r="G14" s="84">
        <f t="shared" si="0"/>
        <v>802</v>
      </c>
      <c r="H14" s="85">
        <f t="shared" si="0"/>
        <v>984</v>
      </c>
      <c r="I14" s="84">
        <f t="shared" si="0"/>
        <v>1155</v>
      </c>
      <c r="J14" s="85">
        <f t="shared" si="0"/>
        <v>1594</v>
      </c>
      <c r="K14" s="84">
        <f t="shared" si="0"/>
        <v>1872</v>
      </c>
      <c r="L14" s="85">
        <f t="shared" si="0"/>
        <v>2204</v>
      </c>
      <c r="M14" s="84">
        <f t="shared" si="0"/>
        <v>2621</v>
      </c>
      <c r="N14" s="136"/>
      <c r="P14" s="62"/>
      <c r="Q14" s="63"/>
      <c r="U14" s="63"/>
      <c r="V14" s="63"/>
    </row>
    <row r="15" spans="2:22" x14ac:dyDescent="0.25">
      <c r="B15" s="167"/>
      <c r="C15" s="165"/>
      <c r="D15" s="83" t="s">
        <v>44</v>
      </c>
      <c r="E15" s="84">
        <f t="shared" ref="E15:M15" si="1">INDEX(E$101:E$145,$V$6+12)</f>
      </c>
      <c r="F15" s="85">
        <f t="shared" si="1"/>
        <v>470</v>
      </c>
      <c r="G15" s="84">
        <f t="shared" si="1"/>
        <v>586</v>
      </c>
      <c r="H15" s="85">
        <f t="shared" si="1"/>
        <v>722</v>
      </c>
      <c r="I15" s="84">
        <f t="shared" si="1"/>
        <v>847</v>
      </c>
      <c r="J15" s="85">
        <f t="shared" si="1"/>
        <v>1172</v>
      </c>
      <c r="K15" s="84">
        <f t="shared" si="1"/>
        <v>1381</v>
      </c>
      <c r="L15" s="85">
        <f t="shared" si="1"/>
        <v>1612</v>
      </c>
      <c r="M15" s="84">
        <f t="shared" si="1"/>
        <v>1925</v>
      </c>
      <c r="N15" s="136"/>
      <c r="O15" s="67"/>
      <c r="P15" s="68"/>
      <c r="Q15" s="63"/>
      <c r="U15" s="63"/>
      <c r="V15" s="63"/>
    </row>
    <row r="16" spans="2:22" ht="18" thickBot="1" x14ac:dyDescent="0.3">
      <c r="B16" s="161"/>
      <c r="C16" s="165"/>
      <c r="D16" s="103" t="s">
        <v>43</v>
      </c>
      <c r="E16" s="137">
        <f t="shared" ref="E16:M16" si="2">INDEX(E$101:E$145,$V$6+13)</f>
      </c>
      <c r="F16" s="138">
        <f t="shared" si="2"/>
        <v>310</v>
      </c>
      <c r="G16" s="137">
        <f t="shared" si="2"/>
        <v>383</v>
      </c>
      <c r="H16" s="138">
        <f t="shared" si="2"/>
        <v>476</v>
      </c>
      <c r="I16" s="137">
        <f t="shared" si="2"/>
        <v>558</v>
      </c>
      <c r="J16" s="138">
        <f t="shared" si="2"/>
        <v>776</v>
      </c>
      <c r="K16" s="137">
        <f t="shared" si="2"/>
        <v>900</v>
      </c>
      <c r="L16" s="138">
        <f t="shared" si="2"/>
        <v>1066</v>
      </c>
      <c r="M16" s="137">
        <f t="shared" si="2"/>
        <v>1272</v>
      </c>
      <c r="N16" s="136"/>
      <c r="P16" s="62"/>
      <c r="Q16" s="63"/>
      <c r="U16" s="63"/>
      <c r="V16" s="63"/>
    </row>
    <row r="17" spans="2:22" ht="17.399999999999999" customHeight="1" x14ac:dyDescent="0.25">
      <c r="B17" s="169" t="s">
        <v>232</v>
      </c>
      <c r="C17" s="172" t="s">
        <v>41</v>
      </c>
      <c r="D17" s="79" t="s">
        <v>45</v>
      </c>
      <c r="E17" s="91">
        <f>IF($V$2&gt;0,"",IF(OR($M$3&lt;3,$M$3&gt;14),"Water t. 3-14°C",INDEX(E$101:E$145,$V$6+3)*$V$3+INDEX(E$101:E$145,$V$6+4)+INDEX(E$101:E$145,$V$6+1)*$V$7))</f>
      </c>
      <c r="F17" s="92">
        <f>IF($V$2&gt;0,"",IF(OR($M$3&lt;3,$M$3&gt;14),"Water t. 3-14°C",INDEX(F$101:F$145,$V$6+3)*$V$3+INDEX(F$101:F$145,$V$6+4)+INDEX(F$101:F$145,$V$6+1)*$V$7))</f>
      </c>
      <c r="G17" s="91">
        <f>IF($V$2&gt;0,"",IF(OR($M$3&lt;3,$M$3&gt;14),"Water t. 3-14°C",INDEX(G$101:G$145,$V$6+3)*$V$3+INDEX(G$101:G$145,$V$6+4)+INDEX(G$101:G$145,$V$6+1)*$V$7))</f>
      </c>
      <c r="H17" s="92">
        <f>IF($V$2&gt;0,"",IF(OR($M$3&lt;3,$M$3&gt;14),"Water t. 3-14°C",INDEX(H$101:H$145,$V$6+3)*$V$3+INDEX(H$101:H$145,$V$6+4)+INDEX(H$101:H$145,$V$6+1)*$V$7))</f>
      </c>
      <c r="I17" s="91">
        <f>IF($V$2&gt;0,"",IF(OR($M$3&lt;3,$M$3&gt;14),"Water t. 3-14°C",INDEX(I$101:I$145,$V$6+3)*$V$3+INDEX(I$101:I$145,$V$6+4)+INDEX(I$101:I$145,$V$6+1)*$V$7))</f>
      </c>
      <c r="J17" s="92">
        <f>IF($V$2&gt;0,"",IF(OR($M$3&lt;3,$M$3&gt;14),"Water t. 3-14°C",INDEX(J$101:J$145,$V$6+3)*$V$3+INDEX(J$101:J$145,$V$6+4)+INDEX(J$101:J$145,$V$6+1)*$V$7))</f>
      </c>
      <c r="K17" s="91">
        <f>IF($V$2&gt;0,"",IF(OR($M$3&lt;3,$M$3&gt;14),"Water t. 3-14°C",INDEX(K$101:K$145,$V$6+3)*$V$3+INDEX(K$101:K$145,$V$6+4)+INDEX(K$101:K$145,$V$6+1)*$V$7))</f>
      </c>
      <c r="L17" s="92">
        <f>IF($V$2&gt;0,"",IF(OR($M$3&lt;3,$M$3&gt;14),"Water t. 3-14°C",INDEX(L$101:L$145,$V$6+3)*$V$3+INDEX(L$101:L$145,$V$6+4)+INDEX(L$101:L$145,$V$6+1)*$V$7))</f>
      </c>
      <c r="M17" s="93">
        <f>IF($V$2&gt;0,"",IF(OR($M$3&lt;3,$M$3&gt;14),"Water t. 3-14°C",INDEX(M$101:M$145,$V$6+3)*$V$3+INDEX(M$101:M$145,$V$6+4)+INDEX(M$101:M$145,$V$6+1)*$V$7))</f>
      </c>
      <c r="N17" s="136"/>
      <c r="O17" s="69"/>
      <c r="P17" s="69"/>
      <c r="Q17" s="63"/>
      <c r="U17" s="63"/>
      <c r="V17" s="63"/>
    </row>
    <row r="18" spans="2:22" x14ac:dyDescent="0.25">
      <c r="B18" s="170"/>
      <c r="C18" s="165"/>
      <c r="D18" s="83" t="s">
        <v>44</v>
      </c>
      <c r="E18" s="94">
        <f t="shared" ref="E18:M18" si="4">IFERROR(ROUND(E17*INDEX(E$101:E$145,$V$6+7),0),"")</f>
      </c>
      <c r="F18" s="95">
        <f t="shared" si="4"/>
        <v>789</v>
      </c>
      <c r="G18" s="94">
        <f t="shared" si="4"/>
        <v>979</v>
      </c>
      <c r="H18" s="95">
        <f t="shared" si="4"/>
        <v>1177</v>
      </c>
      <c r="I18" s="94">
        <f t="shared" si="4"/>
        <v>1446</v>
      </c>
      <c r="J18" s="95">
        <f t="shared" si="4"/>
        <v>1896</v>
      </c>
      <c r="K18" s="94">
        <f t="shared" si="4"/>
        <v>2062</v>
      </c>
      <c r="L18" s="95">
        <f t="shared" si="4"/>
        <v>2531</v>
      </c>
      <c r="M18" s="96">
        <f t="shared" si="4"/>
        <v>2887</v>
      </c>
      <c r="N18" s="136"/>
      <c r="O18" s="69"/>
      <c r="P18" s="62"/>
      <c r="Q18" s="63"/>
    </row>
    <row r="19" spans="2:22" ht="18" thickBot="1" x14ac:dyDescent="0.3">
      <c r="B19" s="171"/>
      <c r="C19" s="173"/>
      <c r="D19" s="87" t="s">
        <v>43</v>
      </c>
      <c r="E19" s="97">
        <f t="shared" ref="E19:M19" si="5">IFERROR(ROUND(E17*INDEX(E$101:E$145,$V$6+8),0),"")</f>
      </c>
      <c r="F19" s="98">
        <f t="shared" si="5"/>
        <v>518</v>
      </c>
      <c r="G19" s="97">
        <f t="shared" si="5"/>
        <v>638</v>
      </c>
      <c r="H19" s="98">
        <f t="shared" si="5"/>
        <v>869</v>
      </c>
      <c r="I19" s="97">
        <f t="shared" si="5"/>
        <v>1013</v>
      </c>
      <c r="J19" s="98">
        <f t="shared" si="5"/>
        <v>1314</v>
      </c>
      <c r="K19" s="97">
        <f t="shared" si="5"/>
        <v>1452</v>
      </c>
      <c r="L19" s="98">
        <f t="shared" si="5"/>
        <v>1772</v>
      </c>
      <c r="M19" s="99">
        <f t="shared" si="5"/>
        <v>2013</v>
      </c>
      <c r="N19" s="136"/>
      <c r="O19" s="69"/>
      <c r="P19" s="62"/>
      <c r="Q19" s="63"/>
      <c r="R19" s="124"/>
    </row>
    <row r="20" spans="2:22" s="62" customFormat="1" ht="17.399999999999999" customHeight="1" x14ac:dyDescent="0.25">
      <c r="B20" s="169" t="s">
        <v>233</v>
      </c>
      <c r="C20" s="172" t="s">
        <v>41</v>
      </c>
      <c r="D20" s="79" t="s">
        <v>45</v>
      </c>
      <c r="E20" s="91">
        <f t="shared" ref="E20:M20" si="6">IF($V$2&lt;0,IF(OR($M$3&lt;3,$M$3&gt;14),"Water t. 3-14°C",INDEX(E$101:E$145,$V$6+3)*$V$3+INDEX(E$101:E$145,$V$6+4)),"")</f>
      </c>
      <c r="F20" s="92">
        <f t="shared" si="6"/>
        <v>896.4</v>
      </c>
      <c r="G20" s="91">
        <f t="shared" si="6"/>
        <v>1125.25</v>
      </c>
      <c r="H20" s="92">
        <f t="shared" si="6"/>
        <v>1285.2</v>
      </c>
      <c r="I20" s="91">
        <f t="shared" si="6"/>
        <v>1675.05</v>
      </c>
      <c r="J20" s="92">
        <f t="shared" si="6"/>
        <v>2308.85</v>
      </c>
      <c r="K20" s="91">
        <f t="shared" si="6"/>
        <v>2508.35</v>
      </c>
      <c r="L20" s="92">
        <f t="shared" si="6"/>
        <v>3097.65</v>
      </c>
      <c r="M20" s="93">
        <f t="shared" si="6"/>
        <v>3333.35</v>
      </c>
      <c r="N20" s="136"/>
      <c r="O20" s="69"/>
      <c r="S20" s="61"/>
      <c r="T20" s="61"/>
      <c r="U20" s="61"/>
      <c r="V20" s="61"/>
    </row>
    <row r="21" spans="2:22" s="62" customFormat="1" x14ac:dyDescent="0.25">
      <c r="B21" s="170"/>
      <c r="C21" s="165"/>
      <c r="D21" s="83" t="s">
        <v>44</v>
      </c>
      <c r="E21" s="94">
        <f t="shared" ref="E21:M21" si="7">IFERROR(ROUND(E20*INDEX(E$101:E$145,$V$6+7),0),"")</f>
      </c>
      <c r="F21" s="95">
        <f t="shared" si="7"/>
        <v>789</v>
      </c>
      <c r="G21" s="94">
        <f t="shared" si="7"/>
        <v>979</v>
      </c>
      <c r="H21" s="95">
        <f t="shared" si="7"/>
        <v>1177</v>
      </c>
      <c r="I21" s="94">
        <f t="shared" si="7"/>
        <v>1446</v>
      </c>
      <c r="J21" s="95">
        <f t="shared" si="7"/>
        <v>1896</v>
      </c>
      <c r="K21" s="94">
        <f t="shared" si="7"/>
        <v>2062</v>
      </c>
      <c r="L21" s="95">
        <f t="shared" si="7"/>
        <v>2531</v>
      </c>
      <c r="M21" s="96">
        <f t="shared" si="7"/>
        <v>2887</v>
      </c>
      <c r="N21" s="136"/>
      <c r="O21" s="136"/>
      <c r="P21" s="136"/>
      <c r="Q21" s="136"/>
      <c r="S21" s="61"/>
      <c r="T21" s="61"/>
      <c r="U21" s="61"/>
      <c r="V21" s="61"/>
    </row>
    <row r="22" spans="2:22" s="62" customFormat="1" ht="18" thickBot="1" x14ac:dyDescent="0.3">
      <c r="B22" s="171"/>
      <c r="C22" s="173"/>
      <c r="D22" s="87" t="s">
        <v>43</v>
      </c>
      <c r="E22" s="97">
        <f t="shared" ref="E22:M22" si="8">IFERROR(ROUND(E20*INDEX(E$101:E$145,$V$6+8),0),"")</f>
      </c>
      <c r="F22" s="98">
        <f t="shared" si="8"/>
        <v>518</v>
      </c>
      <c r="G22" s="97">
        <f t="shared" si="8"/>
        <v>638</v>
      </c>
      <c r="H22" s="98">
        <f t="shared" si="8"/>
        <v>869</v>
      </c>
      <c r="I22" s="97">
        <f t="shared" si="8"/>
        <v>1013</v>
      </c>
      <c r="J22" s="98">
        <f t="shared" si="8"/>
        <v>1314</v>
      </c>
      <c r="K22" s="97">
        <f t="shared" si="8"/>
        <v>1452</v>
      </c>
      <c r="L22" s="98">
        <f t="shared" si="8"/>
        <v>1772</v>
      </c>
      <c r="M22" s="99">
        <f t="shared" si="8"/>
        <v>2013</v>
      </c>
      <c r="N22" s="136"/>
      <c r="O22" s="136"/>
      <c r="P22" s="136"/>
      <c r="Q22" s="136"/>
      <c r="S22" s="61"/>
      <c r="T22" s="61"/>
      <c r="U22" s="61"/>
      <c r="V22" s="61"/>
    </row>
    <row r="23" spans="2:22" s="62" customFormat="1" ht="17.399999999999999" customHeight="1" x14ac:dyDescent="0.25">
      <c r="B23" s="169" t="s">
        <v>234</v>
      </c>
      <c r="C23" s="172" t="s">
        <v>41</v>
      </c>
      <c r="D23" s="79" t="s">
        <v>45</v>
      </c>
      <c r="E23" s="91" t="str">
        <f t="shared" ref="E23:M23" si="9">IF($V$2&gt;0,IF(OR($M$3&lt;30,$M$3&gt;70),"Water t. 30-70°C",INDEX(E$101:E$145,$V$6+5)*$V$3+INDEX(E$101:E$145,$V$6+6)),"")</f>
        <v/>
      </c>
      <c r="F23" s="92" t="str">
        <f t="shared" si="9"/>
        <v/>
      </c>
      <c r="G23" s="91" t="str">
        <f t="shared" si="9"/>
        <v/>
      </c>
      <c r="H23" s="92" t="str">
        <f t="shared" si="9"/>
        <v/>
      </c>
      <c r="I23" s="91" t="str">
        <f t="shared" si="9"/>
        <v/>
      </c>
      <c r="J23" s="92" t="str">
        <f t="shared" si="9"/>
        <v/>
      </c>
      <c r="K23" s="91" t="str">
        <f t="shared" si="9"/>
        <v/>
      </c>
      <c r="L23" s="92" t="str">
        <f t="shared" si="9"/>
        <v/>
      </c>
      <c r="M23" s="93" t="str">
        <f t="shared" si="9"/>
        <v/>
      </c>
      <c r="N23" s="136"/>
      <c r="O23" s="136"/>
      <c r="P23" s="136"/>
      <c r="Q23" s="136"/>
      <c r="S23" s="61"/>
      <c r="T23" s="61"/>
      <c r="U23" s="61"/>
      <c r="V23" s="61"/>
    </row>
    <row r="24" spans="2:22" s="62" customFormat="1" x14ac:dyDescent="0.25">
      <c r="B24" s="170"/>
      <c r="C24" s="165"/>
      <c r="D24" s="83" t="s">
        <v>44</v>
      </c>
      <c r="E24" s="94" t="str">
        <f t="shared" ref="E24:M24" si="10">IFERROR(ROUND(E23*INDEX(E$101:E$145,$V$6+9),0),"")</f>
        <v/>
      </c>
      <c r="F24" s="95" t="str">
        <f t="shared" si="10"/>
        <v/>
      </c>
      <c r="G24" s="94" t="str">
        <f t="shared" si="10"/>
        <v/>
      </c>
      <c r="H24" s="95" t="str">
        <f t="shared" si="10"/>
        <v/>
      </c>
      <c r="I24" s="94" t="str">
        <f t="shared" si="10"/>
        <v/>
      </c>
      <c r="J24" s="95" t="str">
        <f t="shared" si="10"/>
        <v/>
      </c>
      <c r="K24" s="94" t="str">
        <f t="shared" si="10"/>
        <v/>
      </c>
      <c r="L24" s="95" t="str">
        <f t="shared" si="10"/>
        <v/>
      </c>
      <c r="M24" s="96" t="str">
        <f t="shared" si="10"/>
        <v/>
      </c>
      <c r="N24" s="136"/>
      <c r="O24" s="136"/>
      <c r="P24" s="136"/>
      <c r="Q24" s="136"/>
      <c r="S24" s="61"/>
      <c r="T24" s="61"/>
      <c r="U24" s="61"/>
      <c r="V24" s="61"/>
    </row>
    <row r="25" spans="2:22" s="62" customFormat="1" ht="18" thickBot="1" x14ac:dyDescent="0.3">
      <c r="B25" s="171"/>
      <c r="C25" s="173"/>
      <c r="D25" s="87" t="s">
        <v>43</v>
      </c>
      <c r="E25" s="97" t="str">
        <f t="shared" ref="E25:M25" si="11">IFERROR(ROUND(E23*INDEX(E$101:E$145,$V$6+10),0),"")</f>
        <v/>
      </c>
      <c r="F25" s="98" t="str">
        <f t="shared" si="11"/>
        <v/>
      </c>
      <c r="G25" s="97" t="str">
        <f t="shared" si="11"/>
        <v/>
      </c>
      <c r="H25" s="98" t="str">
        <f t="shared" si="11"/>
        <v/>
      </c>
      <c r="I25" s="97" t="str">
        <f t="shared" si="11"/>
        <v/>
      </c>
      <c r="J25" s="98" t="str">
        <f t="shared" si="11"/>
        <v/>
      </c>
      <c r="K25" s="97" t="str">
        <f t="shared" si="11"/>
        <v/>
      </c>
      <c r="L25" s="98" t="str">
        <f t="shared" si="11"/>
        <v/>
      </c>
      <c r="M25" s="99" t="str">
        <f t="shared" si="11"/>
        <v/>
      </c>
      <c r="N25" s="136"/>
      <c r="O25" s="136"/>
      <c r="P25" s="136"/>
      <c r="Q25" s="136"/>
      <c r="S25" s="61"/>
      <c r="T25" s="61"/>
      <c r="U25" s="61"/>
      <c r="V25" s="61"/>
    </row>
    <row r="26" spans="2:22" s="62" customFormat="1" x14ac:dyDescent="0.25">
      <c r="B26" s="203" t="s">
        <v>98</v>
      </c>
      <c r="C26" s="204"/>
      <c r="D26" s="205"/>
      <c r="E26" s="174" t="s">
        <v>42</v>
      </c>
      <c r="F26" s="174"/>
      <c r="G26" s="174"/>
      <c r="H26" s="174"/>
      <c r="I26" s="174"/>
      <c r="J26" s="174"/>
      <c r="K26" s="174"/>
      <c r="L26" s="174"/>
      <c r="M26" s="174"/>
      <c r="N26" s="136"/>
      <c r="O26" s="136"/>
      <c r="P26" s="136"/>
      <c r="Q26" s="136"/>
      <c r="S26" s="61"/>
      <c r="T26" s="61"/>
      <c r="U26" s="61"/>
      <c r="V26" s="61"/>
    </row>
    <row r="27" spans="2:22" s="62" customFormat="1" x14ac:dyDescent="0.25">
      <c r="B27" s="167" t="s">
        <v>214</v>
      </c>
      <c r="C27" s="164" t="s">
        <v>41</v>
      </c>
      <c r="D27" s="83" t="str">
        <f>$M$6&amp;" Pa"</f>
      </c>
      <c r="E27" s="84">
        <f t="shared" ref="E27:M27" si="12">INDEX(E$101:E$145,$V$6+14)</f>
      </c>
      <c r="F27" s="85">
        <f t="shared" si="12"/>
        <v>20</v>
      </c>
      <c r="G27" s="84">
        <f t="shared" si="12"/>
        <v>36</v>
      </c>
      <c r="H27" s="85">
        <f t="shared" si="12"/>
        <v>44</v>
      </c>
      <c r="I27" s="84">
        <f t="shared" si="12"/>
        <v>56</v>
      </c>
      <c r="J27" s="85">
        <f t="shared" si="12"/>
        <v>78</v>
      </c>
      <c r="K27" s="84">
        <f t="shared" si="12"/>
        <v>88</v>
      </c>
      <c r="L27" s="85">
        <f t="shared" si="12"/>
        <v>114</v>
      </c>
      <c r="M27" s="84">
        <f t="shared" si="12"/>
        <v>139</v>
      </c>
      <c r="N27" s="136"/>
      <c r="O27" s="136"/>
      <c r="P27" s="136"/>
      <c r="Q27" s="136"/>
      <c r="S27" s="61"/>
      <c r="T27" s="61"/>
      <c r="U27" s="61"/>
      <c r="V27" s="61"/>
    </row>
    <row r="28" spans="2:22" s="62" customFormat="1" ht="17.399999999999999" hidden="1" customHeight="1" x14ac:dyDescent="0.25">
      <c r="B28" s="167"/>
      <c r="C28" s="165"/>
      <c r="D28" s="83"/>
      <c r="E28" s="84"/>
      <c r="F28" s="85"/>
      <c r="G28" s="84"/>
      <c r="H28" s="85"/>
      <c r="I28" s="84"/>
      <c r="J28" s="85"/>
      <c r="K28" s="84"/>
      <c r="L28" s="85"/>
      <c r="M28" s="84"/>
      <c r="N28" s="136"/>
      <c r="O28" s="136"/>
      <c r="P28" s="136"/>
      <c r="Q28" s="136"/>
      <c r="S28" s="61"/>
      <c r="T28" s="61"/>
      <c r="U28" s="61"/>
      <c r="V28" s="61"/>
    </row>
    <row r="29" spans="2:22" s="62" customFormat="1" ht="17.399999999999999" hidden="1" customHeight="1" x14ac:dyDescent="0.25">
      <c r="B29" s="167"/>
      <c r="C29" s="166"/>
      <c r="D29" s="83"/>
      <c r="E29" s="84"/>
      <c r="F29" s="85"/>
      <c r="G29" s="84"/>
      <c r="H29" s="85"/>
      <c r="I29" s="84"/>
      <c r="J29" s="85"/>
      <c r="K29" s="84"/>
      <c r="L29" s="85"/>
      <c r="M29" s="84"/>
      <c r="N29" s="136"/>
      <c r="O29" s="136"/>
      <c r="P29" s="136"/>
      <c r="Q29" s="136"/>
      <c r="S29" s="61"/>
      <c r="T29" s="61"/>
      <c r="U29" s="61"/>
      <c r="V29" s="61"/>
    </row>
    <row r="30" spans="2:22" s="62" customFormat="1" x14ac:dyDescent="0.25">
      <c r="B30" s="161" t="s">
        <v>215</v>
      </c>
      <c r="C30" s="164" t="s">
        <v>40</v>
      </c>
      <c r="D30" s="83" t="str">
        <f>$M$6&amp;" Pa"</f>
      </c>
      <c r="E30" s="104">
        <f t="shared" ref="E30:M30" si="13">ROUND(E27/230,2)</f>
      </c>
      <c r="F30" s="105">
        <f t="shared" si="13"/>
        <v>0.09</v>
      </c>
      <c r="G30" s="104">
        <f t="shared" si="13"/>
        <v>0.16</v>
      </c>
      <c r="H30" s="105">
        <f t="shared" si="13"/>
        <v>0.19</v>
      </c>
      <c r="I30" s="104">
        <f t="shared" si="13"/>
        <v>0.24</v>
      </c>
      <c r="J30" s="105">
        <f t="shared" si="13"/>
        <v>0.34</v>
      </c>
      <c r="K30" s="104">
        <f t="shared" si="13"/>
        <v>0.38</v>
      </c>
      <c r="L30" s="105">
        <f t="shared" si="13"/>
        <v>0.5</v>
      </c>
      <c r="M30" s="104">
        <f t="shared" si="13"/>
        <v>0.6</v>
      </c>
      <c r="N30" s="61"/>
      <c r="O30" s="61"/>
      <c r="P30" s="61"/>
      <c r="Q30" s="61"/>
      <c r="S30" s="61"/>
      <c r="T30" s="61"/>
      <c r="U30" s="61"/>
      <c r="V30" s="61"/>
    </row>
    <row r="31" spans="2:22" s="62" customFormat="1" ht="17.399999999999999" hidden="1" customHeight="1" x14ac:dyDescent="0.25">
      <c r="B31" s="162"/>
      <c r="C31" s="165"/>
      <c r="D31" s="83"/>
      <c r="E31" s="104"/>
      <c r="F31" s="105"/>
      <c r="G31" s="104"/>
      <c r="H31" s="105"/>
      <c r="I31" s="104"/>
      <c r="J31" s="105"/>
      <c r="K31" s="104"/>
      <c r="L31" s="105"/>
      <c r="M31" s="104"/>
      <c r="N31" s="61"/>
      <c r="O31" s="61"/>
      <c r="P31" s="61"/>
      <c r="Q31" s="61"/>
      <c r="S31" s="61"/>
      <c r="T31" s="61"/>
      <c r="U31" s="61"/>
      <c r="V31" s="61"/>
    </row>
    <row r="32" spans="2:22" s="62" customFormat="1" ht="17.399999999999999" hidden="1" customHeight="1" x14ac:dyDescent="0.25">
      <c r="B32" s="163"/>
      <c r="C32" s="166"/>
      <c r="D32" s="83"/>
      <c r="E32" s="104"/>
      <c r="F32" s="105"/>
      <c r="G32" s="104"/>
      <c r="H32" s="105"/>
      <c r="I32" s="104"/>
      <c r="J32" s="105"/>
      <c r="K32" s="104"/>
      <c r="L32" s="105"/>
      <c r="M32" s="104"/>
      <c r="N32" s="61"/>
      <c r="O32" s="61"/>
      <c r="P32" s="61"/>
      <c r="Q32" s="61"/>
      <c r="S32" s="61"/>
      <c r="T32" s="61"/>
      <c r="U32" s="61"/>
      <c r="V32" s="61"/>
    </row>
    <row r="33" spans="2:22" s="62" customFormat="1" x14ac:dyDescent="0.25">
      <c r="B33" s="167" t="s">
        <v>216</v>
      </c>
      <c r="C33" s="164" t="s">
        <v>39</v>
      </c>
      <c r="D33" s="83" t="str">
        <f>$M$6&amp;" Pa"</f>
      </c>
      <c r="E33" s="84">
        <f t="shared" ref="E33:M33" si="14">INDEX(E$101:E$145,$V$6+15)</f>
      </c>
      <c r="F33" s="85">
        <f t="shared" si="14"/>
        <v>37</v>
      </c>
      <c r="G33" s="84">
        <f t="shared" si="14"/>
        <v>39</v>
      </c>
      <c r="H33" s="85">
        <f t="shared" si="14"/>
        <v>41</v>
      </c>
      <c r="I33" s="84">
        <f t="shared" si="14"/>
        <v>43</v>
      </c>
      <c r="J33" s="85">
        <f t="shared" si="14"/>
        <v>44</v>
      </c>
      <c r="K33" s="84">
        <f t="shared" si="14"/>
        <v>46</v>
      </c>
      <c r="L33" s="85">
        <f t="shared" si="14"/>
        <v>48</v>
      </c>
      <c r="M33" s="84">
        <f t="shared" si="14"/>
        <v>50</v>
      </c>
      <c r="N33" s="61"/>
      <c r="O33" s="61"/>
      <c r="P33" s="61"/>
      <c r="Q33" s="61"/>
      <c r="S33" s="61"/>
      <c r="T33" s="61"/>
      <c r="U33" s="61"/>
      <c r="V33" s="61"/>
    </row>
    <row r="34" spans="2:22" s="62" customFormat="1" ht="17.399999999999999" hidden="1" customHeight="1" x14ac:dyDescent="0.25">
      <c r="B34" s="168"/>
      <c r="C34" s="165"/>
      <c r="D34" s="83"/>
      <c r="E34" s="84"/>
      <c r="F34" s="85"/>
      <c r="G34" s="84"/>
      <c r="H34" s="85"/>
      <c r="I34" s="84"/>
      <c r="J34" s="85"/>
      <c r="K34" s="84"/>
      <c r="L34" s="85"/>
      <c r="M34" s="84"/>
      <c r="N34" s="61"/>
      <c r="O34" s="61"/>
      <c r="P34" s="61"/>
      <c r="Q34" s="61"/>
      <c r="S34" s="61"/>
      <c r="T34" s="61"/>
      <c r="U34" s="61"/>
      <c r="V34" s="61"/>
    </row>
    <row r="35" spans="2:22" s="62" customFormat="1" ht="17.399999999999999" hidden="1" customHeight="1" x14ac:dyDescent="0.25">
      <c r="B35" s="168"/>
      <c r="C35" s="166"/>
      <c r="D35" s="83"/>
      <c r="E35" s="84"/>
      <c r="F35" s="85"/>
      <c r="G35" s="84"/>
      <c r="H35" s="85"/>
      <c r="I35" s="84"/>
      <c r="J35" s="85"/>
      <c r="K35" s="84"/>
      <c r="L35" s="85"/>
      <c r="M35" s="84"/>
      <c r="N35" s="61"/>
      <c r="O35" s="61"/>
      <c r="P35" s="61"/>
      <c r="Q35" s="61"/>
      <c r="S35" s="61"/>
      <c r="T35" s="61"/>
      <c r="U35" s="61"/>
      <c r="V35" s="61"/>
    </row>
    <row r="36" spans="2:22" s="61" customFormat="1" x14ac:dyDescent="0.25">
      <c r="B36" s="167" t="s">
        <v>217</v>
      </c>
      <c r="C36" s="164" t="s">
        <v>38</v>
      </c>
      <c r="D36" s="107" t="s">
        <v>73</v>
      </c>
      <c r="E36" s="130">
        <f t="shared" ref="E36:M36" si="15">IFERROR(ROUND(E17/(1.163*($M$4-$M$3)),0),"")</f>
      </c>
      <c r="F36" s="131">
        <f t="shared" si="15"/>
        <v>154</v>
      </c>
      <c r="G36" s="130">
        <f t="shared" si="15"/>
        <v>194</v>
      </c>
      <c r="H36" s="132">
        <f t="shared" si="15"/>
        <v>221</v>
      </c>
      <c r="I36" s="130">
        <f t="shared" si="15"/>
        <v>288</v>
      </c>
      <c r="J36" s="132">
        <f t="shared" si="15"/>
        <v>397</v>
      </c>
      <c r="K36" s="130">
        <f t="shared" si="15"/>
        <v>431</v>
      </c>
      <c r="L36" s="132">
        <f t="shared" si="15"/>
        <v>533</v>
      </c>
      <c r="M36" s="84">
        <f t="shared" si="15"/>
        <v>573</v>
      </c>
      <c r="R36" s="62"/>
    </row>
    <row r="37" spans="2:22" s="61" customFormat="1" x14ac:dyDescent="0.25">
      <c r="B37" s="167"/>
      <c r="C37" s="166"/>
      <c r="D37" s="107" t="s">
        <v>72</v>
      </c>
      <c r="E37" s="130" t="str">
        <f t="shared" ref="E37:M37" si="16">IFERROR(ROUND(E23/(1.163*($M$3-$M$4)),0),"")</f>
        <v/>
      </c>
      <c r="F37" s="131" t="str">
        <f t="shared" si="16"/>
        <v/>
      </c>
      <c r="G37" s="130" t="str">
        <f t="shared" si="16"/>
        <v/>
      </c>
      <c r="H37" s="132" t="str">
        <f t="shared" si="16"/>
        <v/>
      </c>
      <c r="I37" s="130" t="str">
        <f t="shared" si="16"/>
        <v/>
      </c>
      <c r="J37" s="132" t="str">
        <f t="shared" si="16"/>
        <v/>
      </c>
      <c r="K37" s="130" t="str">
        <f t="shared" si="16"/>
        <v/>
      </c>
      <c r="L37" s="132" t="str">
        <f t="shared" si="16"/>
        <v/>
      </c>
      <c r="M37" s="84" t="str">
        <f t="shared" si="16"/>
        <v/>
      </c>
      <c r="R37" s="62"/>
    </row>
    <row r="38" spans="2:22" s="61" customFormat="1" ht="17.399999999999999" customHeight="1" x14ac:dyDescent="0.25">
      <c r="B38" s="161" t="s">
        <v>218</v>
      </c>
      <c r="C38" s="164" t="s">
        <v>37</v>
      </c>
      <c r="D38" s="140" t="s">
        <v>108</v>
      </c>
      <c r="E38" s="130">
        <v>20</v>
      </c>
      <c r="F38" s="131">
        <v>20</v>
      </c>
      <c r="G38" s="130">
        <v>20</v>
      </c>
      <c r="H38" s="132">
        <v>30</v>
      </c>
      <c r="I38" s="130">
        <v>40</v>
      </c>
      <c r="J38" s="132">
        <v>40</v>
      </c>
      <c r="K38" s="130">
        <v>40</v>
      </c>
      <c r="L38" s="132">
        <v>40</v>
      </c>
      <c r="M38" s="84">
        <v>50</v>
      </c>
      <c r="R38" s="62"/>
    </row>
    <row r="39" spans="2:22" s="61" customFormat="1" ht="17.399999999999999" customHeight="1" x14ac:dyDescent="0.25">
      <c r="B39" s="163"/>
      <c r="C39" s="166"/>
      <c r="D39" s="140" t="s">
        <v>109</v>
      </c>
      <c r="E39" s="141">
        <v>11.07</v>
      </c>
      <c r="F39" s="142">
        <v>26.44</v>
      </c>
      <c r="G39" s="141">
        <v>37.29</v>
      </c>
      <c r="H39" s="143">
        <v>60.75</v>
      </c>
      <c r="I39" s="141">
        <v>53.78</v>
      </c>
      <c r="J39" s="143">
        <v>34.94</v>
      </c>
      <c r="K39" s="141">
        <v>39.1</v>
      </c>
      <c r="L39" s="132">
        <v>49.68</v>
      </c>
      <c r="M39" s="84">
        <v>62.04</v>
      </c>
      <c r="R39" s="62"/>
    </row>
    <row r="40" spans="2:22" s="61" customFormat="1" x14ac:dyDescent="0.25">
      <c r="B40" s="108" t="s">
        <v>219</v>
      </c>
      <c r="C40" s="83" t="s">
        <v>35</v>
      </c>
      <c r="D40" s="107"/>
      <c r="E40" s="153">
        <v>1.6</v>
      </c>
      <c r="F40" s="153"/>
      <c r="G40" s="153"/>
      <c r="H40" s="153"/>
      <c r="I40" s="153"/>
      <c r="J40" s="153"/>
      <c r="K40" s="153"/>
      <c r="L40" s="153"/>
      <c r="M40" s="153"/>
      <c r="R40" s="62"/>
    </row>
    <row r="41" spans="2:22" s="61" customFormat="1" x14ac:dyDescent="0.25">
      <c r="B41" s="150" t="s">
        <v>34</v>
      </c>
      <c r="C41" s="151"/>
      <c r="D41" s="152"/>
      <c r="E41" s="153" t="s">
        <v>33</v>
      </c>
      <c r="F41" s="153"/>
      <c r="G41" s="153"/>
      <c r="H41" s="153"/>
      <c r="I41" s="153"/>
      <c r="J41" s="153"/>
      <c r="K41" s="153"/>
      <c r="L41" s="153"/>
      <c r="M41" s="153"/>
      <c r="R41" s="62"/>
    </row>
    <row r="42" spans="2:22" s="61" customFormat="1" x14ac:dyDescent="0.25">
      <c r="B42" s="150" t="s">
        <v>32</v>
      </c>
      <c r="C42" s="151"/>
      <c r="D42" s="152"/>
      <c r="E42" s="153" t="s">
        <v>31</v>
      </c>
      <c r="F42" s="153"/>
      <c r="G42" s="153"/>
      <c r="H42" s="153"/>
      <c r="I42" s="153"/>
      <c r="J42" s="153"/>
      <c r="K42" s="153"/>
      <c r="L42" s="153"/>
      <c r="M42" s="153"/>
      <c r="R42" s="62"/>
    </row>
    <row r="43" spans="2:22" s="61" customFormat="1" ht="17.399999999999999" customHeight="1" x14ac:dyDescent="0.25">
      <c r="B43" s="150" t="s">
        <v>30</v>
      </c>
      <c r="C43" s="151"/>
      <c r="D43" s="152"/>
      <c r="E43" s="160" t="s">
        <v>75</v>
      </c>
      <c r="F43" s="160"/>
      <c r="G43" s="160"/>
      <c r="H43" s="160"/>
      <c r="I43" s="160"/>
      <c r="J43" s="160"/>
      <c r="K43" s="160"/>
      <c r="L43" s="160"/>
      <c r="M43" s="160"/>
      <c r="R43" s="62"/>
    </row>
    <row r="44" spans="2:22" s="61" customFormat="1" x14ac:dyDescent="0.25">
      <c r="B44" s="154" t="s">
        <v>28</v>
      </c>
      <c r="C44" s="155"/>
      <c r="D44" s="156"/>
      <c r="E44" s="157" t="s">
        <v>70</v>
      </c>
      <c r="F44" s="158"/>
      <c r="G44" s="158"/>
      <c r="H44" s="158"/>
      <c r="I44" s="158"/>
      <c r="J44" s="158"/>
      <c r="K44" s="158"/>
      <c r="L44" s="158"/>
      <c r="M44" s="159"/>
      <c r="R44" s="62"/>
    </row>
    <row r="45" spans="2:22" s="61" customFormat="1" x14ac:dyDescent="0.25">
      <c r="B45" s="154" t="s">
        <v>26</v>
      </c>
      <c r="C45" s="155"/>
      <c r="D45" s="156"/>
      <c r="E45" s="153" t="s">
        <v>25</v>
      </c>
      <c r="F45" s="153"/>
      <c r="G45" s="153"/>
      <c r="H45" s="153"/>
      <c r="I45" s="153"/>
      <c r="J45" s="153"/>
      <c r="K45" s="153"/>
      <c r="L45" s="153"/>
      <c r="M45" s="153"/>
      <c r="R45" s="62"/>
    </row>
    <row r="46" spans="2:22" s="61" customFormat="1" x14ac:dyDescent="0.25">
      <c r="B46" s="150" t="s">
        <v>222</v>
      </c>
      <c r="C46" s="151"/>
      <c r="D46" s="152"/>
      <c r="E46" s="153" t="s">
        <v>23</v>
      </c>
      <c r="F46" s="153"/>
      <c r="G46" s="153"/>
      <c r="H46" s="153"/>
      <c r="I46" s="153"/>
      <c r="J46" s="153"/>
      <c r="K46" s="153"/>
      <c r="L46" s="153"/>
      <c r="M46" s="153"/>
      <c r="R46" s="62"/>
    </row>
    <row r="47" spans="2:22" s="61" customFormat="1" x14ac:dyDescent="0.25">
      <c r="B47" s="150" t="s">
        <v>223</v>
      </c>
      <c r="C47" s="151"/>
      <c r="D47" s="152"/>
      <c r="E47" s="153" t="s">
        <v>22</v>
      </c>
      <c r="F47" s="153"/>
      <c r="G47" s="153"/>
      <c r="H47" s="153"/>
      <c r="I47" s="153"/>
      <c r="J47" s="153"/>
      <c r="K47" s="153"/>
      <c r="L47" s="153"/>
      <c r="M47" s="153"/>
      <c r="R47" s="62"/>
    </row>
    <row r="48" spans="2:22" s="61" customFormat="1" x14ac:dyDescent="0.25">
      <c r="B48" s="106" t="s">
        <v>220</v>
      </c>
      <c r="C48" s="83" t="s">
        <v>11</v>
      </c>
      <c r="D48" s="107"/>
      <c r="E48" s="117" t="inlineStr">
        <is>
          <t xml:space="preserve">670x504x242 (B) / 670x520x230 (E)</t>
        </is>
      </c>
      <c r="F48" s="118" t="inlineStr">
        <is>
          <t xml:space="preserve">770x504x242 (B) / 770x520x230 (E)</t>
        </is>
      </c>
      <c r="G48" s="117" t="inlineStr">
        <is>
          <t xml:space="preserve">970x504x242 (B) / 970x520x230 (E)</t>
        </is>
      </c>
      <c r="H48" s="118" t="inlineStr">
        <is>
          <t xml:space="preserve">1070x504x242 (B) / 1070x520x230 (E)</t>
        </is>
      </c>
      <c r="I48" s="117" t="inlineStr">
        <is>
          <t xml:space="preserve">1170x504x242 (B) / 1170x520x230 (E)</t>
        </is>
      </c>
      <c r="J48" s="118" t="inlineStr">
        <is>
          <t xml:space="preserve">1370x504x242 (B) / 1370x520x230 (E)</t>
        </is>
      </c>
      <c r="K48" s="117" t="inlineStr">
        <is>
          <t xml:space="preserve">1470x504x242 (B) / 1470x520x230 (E)</t>
        </is>
      </c>
      <c r="L48" s="118" t="inlineStr">
        <is>
          <t xml:space="preserve">1770x504x242 (B) / 1770x520x230 (E)</t>
        </is>
      </c>
      <c r="M48" s="117" t="inlineStr">
        <is>
          <t xml:space="preserve">1870x504x242 (B) / 1870x520x230 (E)</t>
        </is>
      </c>
      <c r="R48" s="62"/>
    </row>
    <row r="49" spans="2:22" s="61" customFormat="1" x14ac:dyDescent="0.25">
      <c r="B49" s="106" t="s">
        <v>221</v>
      </c>
      <c r="C49" s="83" t="s">
        <v>11</v>
      </c>
      <c r="D49" s="107"/>
      <c r="E49" s="117" t="inlineStr">
        <is>
          <t xml:space="preserve">700x530x260</t>
        </is>
      </c>
      <c r="F49" s="118" t="inlineStr">
        <is>
          <t xml:space="preserve">800x530x260</t>
        </is>
      </c>
      <c r="G49" s="117" t="inlineStr">
        <is>
          <t xml:space="preserve">1000x530x260</t>
        </is>
      </c>
      <c r="H49" s="118" t="inlineStr">
        <is>
          <t xml:space="preserve">1100x530x260</t>
        </is>
      </c>
      <c r="I49" s="117" t="inlineStr">
        <is>
          <t xml:space="preserve">1200x530x260</t>
        </is>
      </c>
      <c r="J49" s="118" t="inlineStr">
        <is>
          <t xml:space="preserve">1400x530x260</t>
        </is>
      </c>
      <c r="K49" s="117" t="inlineStr">
        <is>
          <t xml:space="preserve">1500x530x260</t>
        </is>
      </c>
      <c r="L49" s="118" t="inlineStr">
        <is>
          <t xml:space="preserve">1800x530x260</t>
        </is>
      </c>
      <c r="M49" s="117" t="inlineStr">
        <is>
          <t xml:space="preserve">1900x530x260</t>
        </is>
      </c>
      <c r="R49" s="62"/>
    </row>
    <row r="50" spans="2:22" s="61" customFormat="1" x14ac:dyDescent="0.25">
      <c r="B50" s="106" t="s">
        <v>2</v>
      </c>
      <c r="C50" s="83" t="s">
        <v>0</v>
      </c>
      <c r="D50" s="107"/>
      <c r="E50" s="112">
        <v>12.8</v>
      </c>
      <c r="F50" s="113">
        <v>14.1</v>
      </c>
      <c r="G50" s="112">
        <v>17</v>
      </c>
      <c r="H50" s="113">
        <v>18</v>
      </c>
      <c r="I50" s="112">
        <v>19.4</v>
      </c>
      <c r="J50" s="113">
        <v>26.7</v>
      </c>
      <c r="K50" s="112">
        <v>28.4</v>
      </c>
      <c r="L50" s="113">
        <v>33.2</v>
      </c>
      <c r="M50" s="112">
        <v>33.8</v>
      </c>
      <c r="R50" s="62"/>
    </row>
    <row r="51" spans="2:22" s="61" customFormat="1" x14ac:dyDescent="0.25">
      <c r="B51" s="106" t="s">
        <v>1</v>
      </c>
      <c r="C51" s="83" t="s">
        <v>0</v>
      </c>
      <c r="D51" s="107"/>
      <c r="E51" s="112">
        <v>14</v>
      </c>
      <c r="F51" s="113">
        <v>15.4</v>
      </c>
      <c r="G51" s="112">
        <v>18.5</v>
      </c>
      <c r="H51" s="113">
        <v>19.7</v>
      </c>
      <c r="I51" s="112">
        <v>21.2</v>
      </c>
      <c r="J51" s="113">
        <v>29</v>
      </c>
      <c r="K51" s="112">
        <v>30.8</v>
      </c>
      <c r="L51" s="113">
        <v>36.2</v>
      </c>
      <c r="M51" s="112">
        <v>36.8</v>
      </c>
      <c r="R51" s="62"/>
    </row>
    <row r="52" spans="2:22" x14ac:dyDescent="0.25">
      <c r="C52" s="63"/>
      <c r="D52" s="63"/>
    </row>
    <row r="53" spans="2:22" ht="17.399999999999999" customHeight="1" thickBot="1" x14ac:dyDescent="0.3">
      <c r="C53" s="63"/>
      <c r="D53" s="63"/>
    </row>
    <row r="54" spans="2:22" ht="17.399999999999999" customHeight="1" thickBot="1" x14ac:dyDescent="0.3">
      <c r="C54" s="76"/>
      <c r="D54" s="76"/>
      <c r="E54" s="77"/>
      <c r="G54" s="178" t="s">
        <v>76</v>
      </c>
      <c r="H54" s="179"/>
      <c r="I54" s="178" t="s">
        <v>69</v>
      </c>
      <c r="J54" s="179"/>
      <c r="K54" s="77"/>
      <c r="L54" s="77"/>
      <c r="M54" s="77"/>
    </row>
    <row r="55" spans="2:22" ht="17.399999999999999" customHeight="1" x14ac:dyDescent="0.25"/>
    <row r="56" spans="2:22" s="78" customFormat="1" ht="34.799999999999997" customHeight="1" x14ac:dyDescent="0.25">
      <c r="B56" s="181" t="s">
        <v>48</v>
      </c>
      <c r="C56" s="182"/>
      <c r="D56" s="183"/>
      <c r="E56" s="145" t="s">
        <v>155</v>
      </c>
      <c r="F56" s="146" t="s">
        <v>156</v>
      </c>
      <c r="G56" s="145" t="s">
        <v>157</v>
      </c>
      <c r="H56" s="146" t="s">
        <v>158</v>
      </c>
      <c r="I56" s="145" t="s">
        <v>159</v>
      </c>
      <c r="J56" s="146" t="s">
        <v>160</v>
      </c>
      <c r="K56" s="145" t="s">
        <v>161</v>
      </c>
      <c r="L56" s="146" t="s">
        <v>162</v>
      </c>
      <c r="M56" s="145" t="s">
        <v>163</v>
      </c>
      <c r="N56" s="61"/>
      <c r="O56" s="61"/>
      <c r="P56" s="61"/>
      <c r="Q56" s="61"/>
      <c r="R56" s="62"/>
      <c r="S56" s="61"/>
      <c r="T56" s="61"/>
      <c r="U56" s="61"/>
      <c r="V56" s="61"/>
    </row>
    <row r="57" spans="2:22" x14ac:dyDescent="0.25">
      <c r="B57" s="167" t="s">
        <v>95</v>
      </c>
      <c r="C57" s="164" t="s">
        <v>47</v>
      </c>
      <c r="D57" s="83" t="s">
        <v>45</v>
      </c>
      <c r="E57" s="84">
        <f t="shared" ref="E57:M57" si="17">INDEX(E$151:E$195,$V$6+11)</f>
      </c>
      <c r="F57" s="85">
        <f t="shared" si="17"/>
        <v>631</v>
      </c>
      <c r="G57" s="84">
        <f t="shared" si="17"/>
        <v>802</v>
      </c>
      <c r="H57" s="85">
        <f t="shared" si="17"/>
        <v>984</v>
      </c>
      <c r="I57" s="84">
        <f t="shared" si="17"/>
        <v>1155</v>
      </c>
      <c r="J57" s="85">
        <f t="shared" si="17"/>
        <v>1594</v>
      </c>
      <c r="K57" s="84">
        <f t="shared" si="17"/>
        <v>1872</v>
      </c>
      <c r="L57" s="85">
        <f t="shared" si="17"/>
        <v>2204</v>
      </c>
      <c r="M57" s="84">
        <f t="shared" si="17"/>
        <v>2621</v>
      </c>
    </row>
    <row r="58" spans="2:22" x14ac:dyDescent="0.25">
      <c r="B58" s="167"/>
      <c r="C58" s="165"/>
      <c r="D58" s="83" t="s">
        <v>44</v>
      </c>
      <c r="E58" s="84">
        <f t="shared" ref="E58:M58" si="18">INDEX(E$151:E$195,$V$6+12)</f>
      </c>
      <c r="F58" s="85">
        <f t="shared" si="18"/>
        <v>470</v>
      </c>
      <c r="G58" s="84">
        <f t="shared" si="18"/>
        <v>586</v>
      </c>
      <c r="H58" s="85">
        <f t="shared" si="18"/>
        <v>722</v>
      </c>
      <c r="I58" s="84">
        <f t="shared" si="18"/>
        <v>847</v>
      </c>
      <c r="J58" s="85">
        <f t="shared" si="18"/>
        <v>1172</v>
      </c>
      <c r="K58" s="84">
        <f t="shared" si="18"/>
        <v>1381</v>
      </c>
      <c r="L58" s="85">
        <f t="shared" si="18"/>
        <v>1612</v>
      </c>
      <c r="M58" s="84">
        <f t="shared" si="18"/>
        <v>1925</v>
      </c>
    </row>
    <row r="59" spans="2:22" ht="18" thickBot="1" x14ac:dyDescent="0.3">
      <c r="B59" s="161"/>
      <c r="C59" s="165"/>
      <c r="D59" s="103" t="s">
        <v>43</v>
      </c>
      <c r="E59" s="137">
        <f t="shared" ref="E59:M59" si="19">INDEX(E$151:E$195,$V$6+13)</f>
      </c>
      <c r="F59" s="138">
        <f t="shared" si="19"/>
        <v>310</v>
      </c>
      <c r="G59" s="137">
        <f t="shared" si="19"/>
        <v>383</v>
      </c>
      <c r="H59" s="138">
        <f t="shared" si="19"/>
        <v>476</v>
      </c>
      <c r="I59" s="137">
        <f t="shared" si="19"/>
        <v>558</v>
      </c>
      <c r="J59" s="138">
        <f t="shared" si="19"/>
        <v>776</v>
      </c>
      <c r="K59" s="137">
        <f t="shared" si="19"/>
        <v>900</v>
      </c>
      <c r="L59" s="138">
        <f t="shared" si="19"/>
        <v>1066</v>
      </c>
      <c r="M59" s="137">
        <f t="shared" si="19"/>
        <v>1272</v>
      </c>
    </row>
    <row r="60" spans="2:22" ht="17.399999999999999" customHeight="1" x14ac:dyDescent="0.25">
      <c r="B60" s="169" t="s">
        <v>232</v>
      </c>
      <c r="C60" s="172" t="s">
        <v>41</v>
      </c>
      <c r="D60" s="79" t="s">
        <v>45</v>
      </c>
      <c r="E60" s="91">
        <f>IF($V$2&gt;0,"",IF(OR($M$3&lt;3,$M$3&gt;14),"Water t. 3-14°C",INDEX(E$151:E$195,$V$6+3)*$V$3+INDEX(E$151:E$195,$V$6+4)+INDEX(E$151:E$195,$V$6+1)*$V$7))</f>
      </c>
      <c r="F60" s="92">
        <f>IF($V$2&gt;0,"",IF(OR($M$3&lt;3,$M$3&gt;14),"Water t. 3-14°C",INDEX(F$151:F$195,$V$6+3)*$V$3+INDEX(F$151:F$195,$V$6+4)+INDEX(F$151:F$195,$V$6+1)*$V$7))</f>
      </c>
      <c r="G60" s="91">
        <f>IF($V$2&gt;0,"",IF(OR($M$3&lt;3,$M$3&gt;14),"Water t. 3-14°C",INDEX(G$151:G$195,$V$6+3)*$V$3+INDEX(G$151:G$195,$V$6+4)+INDEX(G$151:G$195,$V$6+1)*$V$7))</f>
      </c>
      <c r="H60" s="92">
        <f>IF($V$2&gt;0,"",IF(OR($M$3&lt;3,$M$3&gt;14),"Water t. 3-14°C",INDEX(H$151:H$195,$V$6+3)*$V$3+INDEX(H$151:H$195,$V$6+4)+INDEX(H$151:H$195,$V$6+1)*$V$7))</f>
      </c>
      <c r="I60" s="91">
        <f>IF($V$2&gt;0,"",IF(OR($M$3&lt;3,$M$3&gt;14),"Water t. 3-14°C",INDEX(I$151:I$195,$V$6+3)*$V$3+INDEX(I$151:I$195,$V$6+4)+INDEX(I$151:I$195,$V$6+1)*$V$7))</f>
      </c>
      <c r="J60" s="92">
        <f>IF($V$2&gt;0,"",IF(OR($M$3&lt;3,$M$3&gt;14),"Water t. 3-14°C",INDEX(J$151:J$195,$V$6+3)*$V$3+INDEX(J$151:J$195,$V$6+4)+INDEX(J$151:J$195,$V$6+1)*$V$7))</f>
      </c>
      <c r="K60" s="91">
        <f>IF($V$2&gt;0,"",IF(OR($M$3&lt;3,$M$3&gt;14),"Water t. 3-14°C",INDEX(K$151:K$195,$V$6+3)*$V$3+INDEX(K$151:K$195,$V$6+4)+INDEX(K$151:K$195,$V$6+1)*$V$7))</f>
      </c>
      <c r="L60" s="92">
        <f>IF($V$2&gt;0,"",IF(OR($M$3&lt;3,$M$3&gt;14),"Water t. 3-14°C",INDEX(L$151:L$195,$V$6+3)*$V$3+INDEX(L$151:L$195,$V$6+4)+INDEX(L$151:L$195,$V$6+1)*$V$7))</f>
      </c>
      <c r="M60" s="93">
        <f>IF($V$2&gt;0,"",IF(OR($M$3&lt;3,$M$3&gt;14),"Water t. 3-14°C",INDEX(M$151:M$195,$V$6+3)*$V$3+INDEX(M$151:M$195,$V$6+4)+INDEX(M$151:M$195,$V$6+1)*$V$7))</f>
      </c>
    </row>
    <row r="61" spans="2:22" x14ac:dyDescent="0.25">
      <c r="B61" s="170"/>
      <c r="C61" s="165"/>
      <c r="D61" s="83" t="s">
        <v>44</v>
      </c>
      <c r="E61" s="94">
        <f t="shared" ref="E61:M61" si="21">IFERROR(ROUND(E60*INDEX(E$151:E$195,$V$6+7),0),"")</f>
      </c>
      <c r="F61" s="95">
        <f t="shared" si="21"/>
        <v>743</v>
      </c>
      <c r="G61" s="94">
        <f t="shared" si="21"/>
        <v>962</v>
      </c>
      <c r="H61" s="95">
        <f t="shared" si="21"/>
        <v>1142</v>
      </c>
      <c r="I61" s="94">
        <f t="shared" si="21"/>
        <v>1298</v>
      </c>
      <c r="J61" s="95">
        <f t="shared" si="21"/>
        <v>1416</v>
      </c>
      <c r="K61" s="94">
        <f t="shared" si="21"/>
        <v>1689</v>
      </c>
      <c r="L61" s="95">
        <f t="shared" si="21"/>
        <v>2010</v>
      </c>
      <c r="M61" s="96">
        <f t="shared" si="21"/>
        <v>2316</v>
      </c>
    </row>
    <row r="62" spans="2:22" ht="18" thickBot="1" x14ac:dyDescent="0.3">
      <c r="B62" s="171"/>
      <c r="C62" s="173"/>
      <c r="D62" s="87" t="s">
        <v>43</v>
      </c>
      <c r="E62" s="97">
        <f t="shared" ref="E62:M62" si="22">IFERROR(ROUND(E60*INDEX(E$151:E$195,$V$6+8),0),"")</f>
      </c>
      <c r="F62" s="98">
        <f t="shared" si="22"/>
        <v>529</v>
      </c>
      <c r="G62" s="97">
        <f t="shared" si="22"/>
        <v>669</v>
      </c>
      <c r="H62" s="98">
        <f t="shared" si="22"/>
        <v>805</v>
      </c>
      <c r="I62" s="97">
        <f t="shared" si="22"/>
        <v>951</v>
      </c>
      <c r="J62" s="98">
        <f t="shared" si="22"/>
        <v>1095</v>
      </c>
      <c r="K62" s="97">
        <f t="shared" si="22"/>
        <v>1199</v>
      </c>
      <c r="L62" s="98">
        <f t="shared" si="22"/>
        <v>1452</v>
      </c>
      <c r="M62" s="99">
        <f t="shared" si="22"/>
        <v>1659</v>
      </c>
    </row>
    <row r="63" spans="2:22" ht="17.399999999999999" customHeight="1" x14ac:dyDescent="0.25">
      <c r="B63" s="169" t="s">
        <v>233</v>
      </c>
      <c r="C63" s="172" t="s">
        <v>41</v>
      </c>
      <c r="D63" s="79" t="s">
        <v>45</v>
      </c>
      <c r="E63" s="91">
        <f t="shared" ref="E63:M63" si="23">IF($V$2&lt;0,IF(OR($M$3&lt;3,$M$3&gt;14),"Water t. 3-14°C",INDEX(E$151:E$195,$V$6+3)*$V$3+INDEX(E$151:E$195,$V$6+4)),"")</f>
      </c>
      <c r="F63" s="92">
        <f t="shared" si="23"/>
        <v>791.25</v>
      </c>
      <c r="G63" s="91">
        <f t="shared" si="23"/>
        <v>1049.2</v>
      </c>
      <c r="H63" s="92">
        <f t="shared" si="23"/>
        <v>1231.5999999999999</v>
      </c>
      <c r="I63" s="91">
        <f t="shared" si="23"/>
        <v>1451.55</v>
      </c>
      <c r="J63" s="92">
        <f t="shared" si="23"/>
        <v>1794.95</v>
      </c>
      <c r="K63" s="91">
        <f t="shared" si="23"/>
        <v>2008.15</v>
      </c>
      <c r="L63" s="92">
        <f t="shared" si="23"/>
        <v>2436.9499999999998</v>
      </c>
      <c r="M63" s="93">
        <f t="shared" si="23"/>
        <v>2680.1</v>
      </c>
    </row>
    <row r="64" spans="2:22" x14ac:dyDescent="0.25">
      <c r="B64" s="170"/>
      <c r="C64" s="165"/>
      <c r="D64" s="83" t="s">
        <v>44</v>
      </c>
      <c r="E64" s="94">
        <f t="shared" ref="E64:M64" si="24">IFERROR(ROUND(E63*INDEX(E$151:E$195,$V$6+7),0),"")</f>
      </c>
      <c r="F64" s="95">
        <f t="shared" si="24"/>
        <v>743</v>
      </c>
      <c r="G64" s="94">
        <f t="shared" si="24"/>
        <v>962</v>
      </c>
      <c r="H64" s="95">
        <f t="shared" si="24"/>
        <v>1142</v>
      </c>
      <c r="I64" s="94">
        <f t="shared" si="24"/>
        <v>1298</v>
      </c>
      <c r="J64" s="95">
        <f t="shared" si="24"/>
        <v>1416</v>
      </c>
      <c r="K64" s="94">
        <f t="shared" si="24"/>
        <v>1689</v>
      </c>
      <c r="L64" s="95">
        <f t="shared" si="24"/>
        <v>2010</v>
      </c>
      <c r="M64" s="96">
        <f t="shared" si="24"/>
        <v>2316</v>
      </c>
    </row>
    <row r="65" spans="2:22" ht="18" thickBot="1" x14ac:dyDescent="0.3">
      <c r="B65" s="171"/>
      <c r="C65" s="173"/>
      <c r="D65" s="87" t="s">
        <v>43</v>
      </c>
      <c r="E65" s="97">
        <f t="shared" ref="E65:M65" si="25">IFERROR(ROUND(E63*INDEX(E$151:E$195,$V$6+8),0),"")</f>
      </c>
      <c r="F65" s="98">
        <f t="shared" si="25"/>
        <v>529</v>
      </c>
      <c r="G65" s="97">
        <f t="shared" si="25"/>
        <v>669</v>
      </c>
      <c r="H65" s="98">
        <f t="shared" si="25"/>
        <v>805</v>
      </c>
      <c r="I65" s="97">
        <f t="shared" si="25"/>
        <v>951</v>
      </c>
      <c r="J65" s="98">
        <f t="shared" si="25"/>
        <v>1095</v>
      </c>
      <c r="K65" s="97">
        <f t="shared" si="25"/>
        <v>1199</v>
      </c>
      <c r="L65" s="98">
        <f t="shared" si="25"/>
        <v>1452</v>
      </c>
      <c r="M65" s="99">
        <f t="shared" si="25"/>
        <v>1659</v>
      </c>
    </row>
    <row r="66" spans="2:22" ht="17.399999999999999" customHeight="1" x14ac:dyDescent="0.25">
      <c r="B66" s="169" t="s">
        <v>234</v>
      </c>
      <c r="C66" s="172" t="s">
        <v>41</v>
      </c>
      <c r="D66" s="79" t="s">
        <v>45</v>
      </c>
      <c r="E66" s="91" t="str">
        <f t="shared" ref="E66:M66" si="26">IF($V$2&gt;0,IF(OR($M$3&lt;30,$M$3&gt;70),"Water t. 30-70°C",INDEX(E$151:E$195,$V$6+5)*$V$3+INDEX(E$151:E$195,$V$6+6)),"")</f>
        <v/>
      </c>
      <c r="F66" s="92" t="str">
        <f t="shared" si="26"/>
        <v/>
      </c>
      <c r="G66" s="91" t="str">
        <f t="shared" si="26"/>
        <v/>
      </c>
      <c r="H66" s="92" t="str">
        <f t="shared" si="26"/>
        <v/>
      </c>
      <c r="I66" s="91" t="str">
        <f t="shared" si="26"/>
        <v/>
      </c>
      <c r="J66" s="92" t="str">
        <f t="shared" si="26"/>
        <v/>
      </c>
      <c r="K66" s="91" t="str">
        <f t="shared" si="26"/>
        <v/>
      </c>
      <c r="L66" s="92" t="str">
        <f t="shared" si="26"/>
        <v/>
      </c>
      <c r="M66" s="93" t="str">
        <f t="shared" si="26"/>
        <v/>
      </c>
    </row>
    <row r="67" spans="2:22" x14ac:dyDescent="0.25">
      <c r="B67" s="170"/>
      <c r="C67" s="165"/>
      <c r="D67" s="83" t="s">
        <v>44</v>
      </c>
      <c r="E67" s="94" t="str">
        <f t="shared" ref="E67:M67" si="27">IFERROR(ROUND(E66*INDEX(E$151:E$195,$V$6+9),0),"")</f>
        <v/>
      </c>
      <c r="F67" s="95" t="str">
        <f t="shared" si="27"/>
        <v/>
      </c>
      <c r="G67" s="94" t="str">
        <f t="shared" si="27"/>
        <v/>
      </c>
      <c r="H67" s="95" t="str">
        <f t="shared" si="27"/>
        <v/>
      </c>
      <c r="I67" s="94" t="str">
        <f t="shared" si="27"/>
        <v/>
      </c>
      <c r="J67" s="95" t="str">
        <f t="shared" si="27"/>
        <v/>
      </c>
      <c r="K67" s="94" t="str">
        <f t="shared" si="27"/>
        <v/>
      </c>
      <c r="L67" s="95" t="str">
        <f t="shared" si="27"/>
        <v/>
      </c>
      <c r="M67" s="96" t="str">
        <f t="shared" si="27"/>
        <v/>
      </c>
    </row>
    <row r="68" spans="2:22" ht="18" thickBot="1" x14ac:dyDescent="0.3">
      <c r="B68" s="171"/>
      <c r="C68" s="173"/>
      <c r="D68" s="87" t="s">
        <v>43</v>
      </c>
      <c r="E68" s="97" t="str">
        <f t="shared" ref="E68:M68" si="28">IFERROR(ROUND(E66*INDEX(E$151:E$195,$V$6+10),0),"")</f>
        <v/>
      </c>
      <c r="F68" s="98" t="str">
        <f t="shared" si="28"/>
        <v/>
      </c>
      <c r="G68" s="97" t="str">
        <f t="shared" si="28"/>
        <v/>
      </c>
      <c r="H68" s="98" t="str">
        <f t="shared" si="28"/>
        <v/>
      </c>
      <c r="I68" s="97" t="str">
        <f t="shared" si="28"/>
        <v/>
      </c>
      <c r="J68" s="98" t="str">
        <f t="shared" si="28"/>
        <v/>
      </c>
      <c r="K68" s="97" t="str">
        <f t="shared" si="28"/>
        <v/>
      </c>
      <c r="L68" s="98" t="str">
        <f t="shared" si="28"/>
        <v/>
      </c>
      <c r="M68" s="99" t="str">
        <f t="shared" si="28"/>
        <v/>
      </c>
    </row>
    <row r="69" spans="2:22" x14ac:dyDescent="0.25">
      <c r="B69" s="100" t="s">
        <v>98</v>
      </c>
      <c r="C69" s="101"/>
      <c r="D69" s="102"/>
      <c r="E69" s="174" t="s">
        <v>42</v>
      </c>
      <c r="F69" s="174"/>
      <c r="G69" s="174"/>
      <c r="H69" s="174"/>
      <c r="I69" s="174"/>
      <c r="J69" s="174"/>
      <c r="K69" s="174"/>
      <c r="L69" s="174"/>
      <c r="M69" s="174"/>
    </row>
    <row r="70" spans="2:22" x14ac:dyDescent="0.25">
      <c r="B70" s="167" t="s">
        <v>214</v>
      </c>
      <c r="C70" s="164" t="s">
        <v>41</v>
      </c>
      <c r="D70" s="83" t="str">
        <f>$M$6&amp;" Pa"</f>
      </c>
      <c r="E70" s="84">
        <f t="shared" ref="E70:M70" si="29">INDEX(E$151:E$195,$V$6+14)</f>
      </c>
      <c r="F70" s="85">
        <f t="shared" si="29"/>
        <v>20</v>
      </c>
      <c r="G70" s="84">
        <f t="shared" si="29"/>
        <v>36</v>
      </c>
      <c r="H70" s="85">
        <f t="shared" si="29"/>
        <v>44</v>
      </c>
      <c r="I70" s="84">
        <f t="shared" si="29"/>
        <v>56</v>
      </c>
      <c r="J70" s="85">
        <f t="shared" si="29"/>
        <v>78</v>
      </c>
      <c r="K70" s="84">
        <f t="shared" si="29"/>
        <v>88</v>
      </c>
      <c r="L70" s="85">
        <f t="shared" si="29"/>
        <v>114</v>
      </c>
      <c r="M70" s="84">
        <f t="shared" si="29"/>
        <v>139</v>
      </c>
    </row>
    <row r="71" spans="2:22" ht="17.399999999999999" hidden="1" customHeight="1" x14ac:dyDescent="0.25">
      <c r="B71" s="167"/>
      <c r="C71" s="165"/>
      <c r="D71" s="83"/>
      <c r="E71" s="84"/>
      <c r="F71" s="85"/>
      <c r="G71" s="84"/>
      <c r="H71" s="85"/>
      <c r="I71" s="84"/>
      <c r="J71" s="85"/>
      <c r="K71" s="84"/>
      <c r="L71" s="85"/>
      <c r="M71" s="84"/>
    </row>
    <row r="72" spans="2:22" ht="17.399999999999999" hidden="1" customHeight="1" x14ac:dyDescent="0.25">
      <c r="B72" s="167"/>
      <c r="C72" s="166"/>
      <c r="D72" s="83"/>
      <c r="E72" s="84"/>
      <c r="F72" s="85"/>
      <c r="G72" s="84"/>
      <c r="H72" s="85"/>
      <c r="I72" s="84"/>
      <c r="J72" s="85"/>
      <c r="K72" s="84"/>
      <c r="L72" s="85"/>
      <c r="M72" s="84"/>
    </row>
    <row r="73" spans="2:22" x14ac:dyDescent="0.25">
      <c r="B73" s="161" t="s">
        <v>215</v>
      </c>
      <c r="C73" s="164" t="s">
        <v>40</v>
      </c>
      <c r="D73" s="83" t="str">
        <f>$M$6&amp;" Pa"</f>
      </c>
      <c r="E73" s="104">
        <f t="shared" ref="E73:M73" si="30">ROUND(E70/230,2)</f>
      </c>
      <c r="F73" s="105">
        <f t="shared" si="30"/>
        <v>0.09</v>
      </c>
      <c r="G73" s="104">
        <f t="shared" si="30"/>
        <v>0.16</v>
      </c>
      <c r="H73" s="105">
        <f t="shared" si="30"/>
        <v>0.19</v>
      </c>
      <c r="I73" s="104">
        <f t="shared" si="30"/>
        <v>0.24</v>
      </c>
      <c r="J73" s="105">
        <f t="shared" si="30"/>
        <v>0.34</v>
      </c>
      <c r="K73" s="104">
        <f t="shared" si="30"/>
        <v>0.38</v>
      </c>
      <c r="L73" s="105">
        <f t="shared" si="30"/>
        <v>0.5</v>
      </c>
      <c r="M73" s="104">
        <f t="shared" si="30"/>
        <v>0.6</v>
      </c>
    </row>
    <row r="74" spans="2:22" ht="17.399999999999999" hidden="1" customHeight="1" x14ac:dyDescent="0.25">
      <c r="B74" s="162"/>
      <c r="C74" s="165"/>
      <c r="D74" s="83"/>
      <c r="E74" s="104"/>
      <c r="F74" s="105"/>
      <c r="G74" s="104"/>
      <c r="H74" s="105"/>
      <c r="I74" s="104"/>
      <c r="J74" s="105"/>
      <c r="K74" s="104"/>
      <c r="L74" s="105"/>
      <c r="M74" s="104"/>
    </row>
    <row r="75" spans="2:22" ht="17.399999999999999" hidden="1" customHeight="1" x14ac:dyDescent="0.25">
      <c r="B75" s="163"/>
      <c r="C75" s="166"/>
      <c r="D75" s="83"/>
      <c r="E75" s="104"/>
      <c r="F75" s="105"/>
      <c r="G75" s="104"/>
      <c r="H75" s="105"/>
      <c r="I75" s="104"/>
      <c r="J75" s="105"/>
      <c r="K75" s="104"/>
      <c r="L75" s="105"/>
      <c r="M75" s="104"/>
    </row>
    <row r="76" spans="2:22" x14ac:dyDescent="0.25">
      <c r="B76" s="167" t="s">
        <v>216</v>
      </c>
      <c r="C76" s="164" t="s">
        <v>39</v>
      </c>
      <c r="D76" s="83" t="str">
        <f>$M$6&amp;" Pa"</f>
      </c>
      <c r="E76" s="84">
        <f t="shared" ref="E76:M76" si="31">INDEX(E$151:E$195,$V$6+15)</f>
      </c>
      <c r="F76" s="85">
        <f t="shared" si="31"/>
        <v>37</v>
      </c>
      <c r="G76" s="84">
        <f t="shared" si="31"/>
        <v>39</v>
      </c>
      <c r="H76" s="85">
        <f t="shared" si="31"/>
        <v>41</v>
      </c>
      <c r="I76" s="84">
        <f t="shared" si="31"/>
        <v>43</v>
      </c>
      <c r="J76" s="85">
        <f t="shared" si="31"/>
        <v>44</v>
      </c>
      <c r="K76" s="84">
        <f t="shared" si="31"/>
        <v>46</v>
      </c>
      <c r="L76" s="85">
        <f t="shared" si="31"/>
        <v>48</v>
      </c>
      <c r="M76" s="84">
        <f t="shared" si="31"/>
        <v>50</v>
      </c>
    </row>
    <row r="77" spans="2:22" ht="17.399999999999999" hidden="1" customHeight="1" x14ac:dyDescent="0.25">
      <c r="B77" s="168"/>
      <c r="C77" s="165"/>
      <c r="D77" s="83"/>
      <c r="E77" s="84"/>
      <c r="F77" s="85"/>
      <c r="G77" s="84"/>
      <c r="H77" s="85"/>
      <c r="I77" s="84"/>
      <c r="J77" s="85"/>
      <c r="K77" s="84"/>
      <c r="L77" s="85"/>
      <c r="M77" s="84"/>
    </row>
    <row r="78" spans="2:22" ht="17.399999999999999" hidden="1" customHeight="1" x14ac:dyDescent="0.25">
      <c r="B78" s="168"/>
      <c r="C78" s="166"/>
      <c r="D78" s="83"/>
      <c r="E78" s="84"/>
      <c r="F78" s="85"/>
      <c r="G78" s="84"/>
      <c r="H78" s="85"/>
      <c r="I78" s="84"/>
      <c r="J78" s="85"/>
      <c r="K78" s="84"/>
      <c r="L78" s="85"/>
      <c r="M78" s="84"/>
    </row>
    <row r="79" spans="2:22" s="65" customFormat="1" x14ac:dyDescent="0.25">
      <c r="B79" s="167" t="s">
        <v>217</v>
      </c>
      <c r="C79" s="164" t="s">
        <v>38</v>
      </c>
      <c r="D79" s="107" t="s">
        <v>73</v>
      </c>
      <c r="E79" s="130">
        <f t="shared" ref="E79:M79" si="32">IFERROR(ROUND(E60/(1.163*($M$4-$M$3)),0),"")</f>
      </c>
      <c r="F79" s="131">
        <f t="shared" si="32"/>
        <v>136</v>
      </c>
      <c r="G79" s="130">
        <f t="shared" si="32"/>
        <v>180</v>
      </c>
      <c r="H79" s="132">
        <f t="shared" si="32"/>
        <v>212</v>
      </c>
      <c r="I79" s="130">
        <f t="shared" si="32"/>
        <v>250</v>
      </c>
      <c r="J79" s="132">
        <f t="shared" si="32"/>
        <v>309</v>
      </c>
      <c r="K79" s="130">
        <f t="shared" si="32"/>
        <v>345</v>
      </c>
      <c r="L79" s="132">
        <f t="shared" si="32"/>
        <v>419</v>
      </c>
      <c r="M79" s="84">
        <f t="shared" si="32"/>
        <v>461</v>
      </c>
      <c r="N79" s="61"/>
      <c r="O79" s="61"/>
      <c r="P79" s="61"/>
      <c r="Q79" s="61"/>
      <c r="R79" s="62"/>
      <c r="S79" s="61"/>
      <c r="T79" s="61"/>
      <c r="U79" s="61"/>
      <c r="V79" s="61"/>
    </row>
    <row r="80" spans="2:22" s="65" customFormat="1" x14ac:dyDescent="0.25">
      <c r="B80" s="167"/>
      <c r="C80" s="166"/>
      <c r="D80" s="107" t="s">
        <v>72</v>
      </c>
      <c r="E80" s="130" t="str">
        <f t="shared" ref="E80:M80" si="33">IFERROR(ROUND(E66/(1.163*($M$3-$M$4)),0),"")</f>
        <v/>
      </c>
      <c r="F80" s="131" t="str">
        <f t="shared" si="33"/>
        <v/>
      </c>
      <c r="G80" s="130" t="str">
        <f t="shared" si="33"/>
        <v/>
      </c>
      <c r="H80" s="132" t="str">
        <f t="shared" si="33"/>
        <v/>
      </c>
      <c r="I80" s="130" t="str">
        <f t="shared" si="33"/>
        <v/>
      </c>
      <c r="J80" s="132" t="str">
        <f t="shared" si="33"/>
        <v/>
      </c>
      <c r="K80" s="130" t="str">
        <f t="shared" si="33"/>
        <v/>
      </c>
      <c r="L80" s="132" t="str">
        <f t="shared" si="33"/>
        <v/>
      </c>
      <c r="M80" s="84" t="str">
        <f t="shared" si="33"/>
        <v/>
      </c>
      <c r="N80" s="61"/>
      <c r="O80" s="61"/>
      <c r="P80" s="61"/>
      <c r="Q80" s="61"/>
      <c r="R80" s="62"/>
      <c r="S80" s="61"/>
      <c r="T80" s="61"/>
      <c r="U80" s="61"/>
      <c r="V80" s="61"/>
    </row>
    <row r="81" spans="2:22" s="65" customFormat="1" ht="17.399999999999999" customHeight="1" x14ac:dyDescent="0.25">
      <c r="B81" s="161" t="s">
        <v>218</v>
      </c>
      <c r="C81" s="164" t="s">
        <v>37</v>
      </c>
      <c r="D81" s="140" t="s">
        <v>108</v>
      </c>
      <c r="E81" s="130">
        <v>20</v>
      </c>
      <c r="F81" s="131">
        <v>20</v>
      </c>
      <c r="G81" s="130">
        <v>20</v>
      </c>
      <c r="H81" s="132">
        <v>30</v>
      </c>
      <c r="I81" s="130">
        <v>40</v>
      </c>
      <c r="J81" s="132">
        <v>40</v>
      </c>
      <c r="K81" s="130">
        <v>40</v>
      </c>
      <c r="L81" s="132">
        <v>40</v>
      </c>
      <c r="M81" s="84">
        <v>50</v>
      </c>
      <c r="N81" s="61"/>
      <c r="O81" s="61"/>
      <c r="P81" s="61"/>
      <c r="Q81" s="61"/>
      <c r="R81" s="62"/>
      <c r="S81" s="61"/>
      <c r="T81" s="61"/>
      <c r="U81" s="61"/>
      <c r="V81" s="61"/>
    </row>
    <row r="82" spans="2:22" s="65" customFormat="1" ht="17.399999999999999" customHeight="1" x14ac:dyDescent="0.25">
      <c r="B82" s="163"/>
      <c r="C82" s="166"/>
      <c r="D82" s="140" t="s">
        <v>109</v>
      </c>
      <c r="E82" s="130">
        <v>22.29</v>
      </c>
      <c r="F82" s="131">
        <v>25.42</v>
      </c>
      <c r="G82" s="130">
        <v>24.69</v>
      </c>
      <c r="H82" s="132">
        <v>36.51</v>
      </c>
      <c r="I82" s="130">
        <v>52.26</v>
      </c>
      <c r="J82" s="132">
        <v>41.33</v>
      </c>
      <c r="K82" s="130">
        <v>46.87</v>
      </c>
      <c r="L82" s="132">
        <v>43.66</v>
      </c>
      <c r="M82" s="84">
        <v>56.18</v>
      </c>
      <c r="N82" s="61"/>
      <c r="O82" s="61"/>
      <c r="P82" s="61"/>
      <c r="Q82" s="61"/>
      <c r="R82" s="62"/>
      <c r="S82" s="61"/>
      <c r="T82" s="61"/>
      <c r="U82" s="61"/>
      <c r="V82" s="61"/>
    </row>
    <row r="83" spans="2:22" s="65" customFormat="1" x14ac:dyDescent="0.25">
      <c r="B83" s="108" t="s">
        <v>219</v>
      </c>
      <c r="C83" s="109" t="s">
        <v>35</v>
      </c>
      <c r="D83" s="135"/>
      <c r="E83" s="153">
        <v>1.6</v>
      </c>
      <c r="F83" s="153"/>
      <c r="G83" s="153"/>
      <c r="H83" s="153"/>
      <c r="I83" s="153"/>
      <c r="J83" s="153"/>
      <c r="K83" s="153"/>
      <c r="L83" s="153"/>
      <c r="M83" s="153"/>
      <c r="N83" s="61"/>
      <c r="O83" s="61"/>
      <c r="P83" s="61"/>
      <c r="Q83" s="61"/>
      <c r="R83" s="62"/>
      <c r="S83" s="61"/>
      <c r="T83" s="61"/>
      <c r="U83" s="61"/>
      <c r="V83" s="61"/>
    </row>
    <row r="84" spans="2:22" s="65" customFormat="1" x14ac:dyDescent="0.25">
      <c r="B84" s="150" t="s">
        <v>34</v>
      </c>
      <c r="C84" s="151"/>
      <c r="D84" s="152"/>
      <c r="E84" s="153" t="s">
        <v>33</v>
      </c>
      <c r="F84" s="153"/>
      <c r="G84" s="153"/>
      <c r="H84" s="153"/>
      <c r="I84" s="153"/>
      <c r="J84" s="153"/>
      <c r="K84" s="153"/>
      <c r="L84" s="153"/>
      <c r="M84" s="153"/>
      <c r="N84" s="61"/>
      <c r="O84" s="61"/>
      <c r="P84" s="61"/>
      <c r="Q84" s="61"/>
      <c r="R84" s="62"/>
      <c r="S84" s="61"/>
      <c r="T84" s="61"/>
      <c r="U84" s="61"/>
      <c r="V84" s="61"/>
    </row>
    <row r="85" spans="2:22" s="65" customFormat="1" x14ac:dyDescent="0.25">
      <c r="B85" s="150" t="s">
        <v>32</v>
      </c>
      <c r="C85" s="151"/>
      <c r="D85" s="152"/>
      <c r="E85" s="153" t="s">
        <v>31</v>
      </c>
      <c r="F85" s="153"/>
      <c r="G85" s="153"/>
      <c r="H85" s="153"/>
      <c r="I85" s="153"/>
      <c r="J85" s="153"/>
      <c r="K85" s="153"/>
      <c r="L85" s="153"/>
      <c r="M85" s="153"/>
      <c r="N85" s="61"/>
      <c r="O85" s="61"/>
      <c r="P85" s="61"/>
      <c r="Q85" s="61"/>
      <c r="R85" s="62"/>
      <c r="S85" s="61"/>
      <c r="T85" s="61"/>
      <c r="U85" s="61"/>
      <c r="V85" s="61"/>
    </row>
    <row r="86" spans="2:22" s="65" customFormat="1" ht="17.399999999999999" customHeight="1" x14ac:dyDescent="0.25">
      <c r="B86" s="150" t="s">
        <v>30</v>
      </c>
      <c r="C86" s="151"/>
      <c r="D86" s="152"/>
      <c r="E86" s="160" t="s">
        <v>75</v>
      </c>
      <c r="F86" s="160"/>
      <c r="G86" s="160"/>
      <c r="H86" s="160"/>
      <c r="I86" s="160"/>
      <c r="J86" s="160"/>
      <c r="K86" s="160"/>
      <c r="L86" s="160"/>
      <c r="M86" s="160"/>
      <c r="N86" s="61"/>
      <c r="O86" s="61"/>
      <c r="P86" s="61"/>
      <c r="Q86" s="61"/>
      <c r="R86" s="62"/>
      <c r="S86" s="61"/>
      <c r="T86" s="61"/>
      <c r="U86" s="61"/>
      <c r="V86" s="61"/>
    </row>
    <row r="87" spans="2:22" s="65" customFormat="1" x14ac:dyDescent="0.25">
      <c r="B87" s="154" t="s">
        <v>28</v>
      </c>
      <c r="C87" s="155"/>
      <c r="D87" s="156"/>
      <c r="E87" s="157" t="s">
        <v>69</v>
      </c>
      <c r="F87" s="158"/>
      <c r="G87" s="158"/>
      <c r="H87" s="158"/>
      <c r="I87" s="158"/>
      <c r="J87" s="158"/>
      <c r="K87" s="158"/>
      <c r="L87" s="158"/>
      <c r="M87" s="159"/>
      <c r="N87" s="61"/>
      <c r="O87" s="61"/>
      <c r="P87" s="61"/>
      <c r="Q87" s="61"/>
      <c r="R87" s="62"/>
      <c r="S87" s="61"/>
      <c r="T87" s="61"/>
      <c r="U87" s="61"/>
      <c r="V87" s="61"/>
    </row>
    <row r="88" spans="2:22" s="65" customFormat="1" x14ac:dyDescent="0.25">
      <c r="B88" s="154" t="s">
        <v>26</v>
      </c>
      <c r="C88" s="155"/>
      <c r="D88" s="156"/>
      <c r="E88" s="153" t="s">
        <v>25</v>
      </c>
      <c r="F88" s="153"/>
      <c r="G88" s="153"/>
      <c r="H88" s="153"/>
      <c r="I88" s="153"/>
      <c r="J88" s="153"/>
      <c r="K88" s="153"/>
      <c r="L88" s="153"/>
      <c r="M88" s="153"/>
      <c r="N88" s="61"/>
      <c r="O88" s="61"/>
      <c r="P88" s="61"/>
      <c r="Q88" s="61"/>
      <c r="R88" s="62"/>
      <c r="S88" s="61"/>
      <c r="T88" s="61"/>
      <c r="U88" s="61"/>
      <c r="V88" s="61"/>
    </row>
    <row r="89" spans="2:22" s="65" customFormat="1" x14ac:dyDescent="0.25">
      <c r="B89" s="150" t="s">
        <v>222</v>
      </c>
      <c r="C89" s="151"/>
      <c r="D89" s="152"/>
      <c r="E89" s="153" t="s">
        <v>23</v>
      </c>
      <c r="F89" s="153"/>
      <c r="G89" s="153"/>
      <c r="H89" s="153"/>
      <c r="I89" s="153"/>
      <c r="J89" s="153"/>
      <c r="K89" s="153"/>
      <c r="L89" s="153"/>
      <c r="M89" s="153"/>
      <c r="N89" s="61"/>
      <c r="O89" s="61"/>
      <c r="P89" s="61"/>
      <c r="Q89" s="61"/>
      <c r="R89" s="62"/>
      <c r="S89" s="61"/>
      <c r="T89" s="61"/>
      <c r="U89" s="61"/>
      <c r="V89" s="61"/>
    </row>
    <row r="90" spans="2:22" s="65" customFormat="1" x14ac:dyDescent="0.25">
      <c r="B90" s="150" t="s">
        <v>223</v>
      </c>
      <c r="C90" s="151"/>
      <c r="D90" s="152"/>
      <c r="E90" s="153" t="s">
        <v>22</v>
      </c>
      <c r="F90" s="153"/>
      <c r="G90" s="153"/>
      <c r="H90" s="153"/>
      <c r="I90" s="153"/>
      <c r="J90" s="153"/>
      <c r="K90" s="153"/>
      <c r="L90" s="153"/>
      <c r="M90" s="153"/>
      <c r="N90" s="61"/>
      <c r="O90" s="61"/>
      <c r="P90" s="61"/>
      <c r="Q90" s="61"/>
      <c r="R90" s="62"/>
      <c r="S90" s="61"/>
      <c r="T90" s="61"/>
      <c r="U90" s="61"/>
      <c r="V90" s="61"/>
    </row>
    <row r="91" spans="2:22" s="65" customFormat="1" x14ac:dyDescent="0.25">
      <c r="B91" s="106" t="s">
        <v>220</v>
      </c>
      <c r="C91" s="83" t="s">
        <v>11</v>
      </c>
      <c r="D91" s="107"/>
      <c r="E91" s="117" t="inlineStr">
        <is>
          <t xml:space="preserve">670x504x242 (B) / 670x520x230 (E)</t>
        </is>
      </c>
      <c r="F91" s="118" t="inlineStr">
        <is>
          <t xml:space="preserve">770x504x242 (B) / 770x520x230 (E)</t>
        </is>
      </c>
      <c r="G91" s="117" t="inlineStr">
        <is>
          <t xml:space="preserve">970x504x242 (B) / 970x520x230 (E)</t>
        </is>
      </c>
      <c r="H91" s="118" t="inlineStr">
        <is>
          <t xml:space="preserve">1070x504x242 (B) / 1070x520x230 (E)</t>
        </is>
      </c>
      <c r="I91" s="117" t="inlineStr">
        <is>
          <t xml:space="preserve">1170x504x242 (B) / 1170x520x230 (E)</t>
        </is>
      </c>
      <c r="J91" s="118" t="inlineStr">
        <is>
          <t xml:space="preserve">1370x504x242 (B) / 1370x520x230 (E)</t>
        </is>
      </c>
      <c r="K91" s="117" t="inlineStr">
        <is>
          <t xml:space="preserve">1470x504x242 (B) / 1470x520x230 (E)</t>
        </is>
      </c>
      <c r="L91" s="118" t="inlineStr">
        <is>
          <t xml:space="preserve">1770x504x242 (B) / 1770x520x230 (E)</t>
        </is>
      </c>
      <c r="M91" s="117" t="inlineStr">
        <is>
          <t xml:space="preserve">1870x504x242 (B) / 1870x520x230 (E)</t>
        </is>
      </c>
      <c r="N91" s="61"/>
      <c r="O91" s="61"/>
      <c r="P91" s="61"/>
      <c r="Q91" s="61"/>
      <c r="R91" s="62"/>
      <c r="S91" s="61"/>
      <c r="T91" s="61"/>
      <c r="U91" s="61"/>
      <c r="V91" s="61"/>
    </row>
    <row r="92" spans="2:22" s="65" customFormat="1" x14ac:dyDescent="0.25">
      <c r="B92" s="106" t="s">
        <v>221</v>
      </c>
      <c r="C92" s="83" t="s">
        <v>11</v>
      </c>
      <c r="D92" s="107"/>
      <c r="E92" s="117" t="inlineStr">
        <is>
          <t xml:space="preserve">700x530x260</t>
        </is>
      </c>
      <c r="F92" s="118" t="inlineStr">
        <is>
          <t xml:space="preserve">800x530x260</t>
        </is>
      </c>
      <c r="G92" s="117" t="inlineStr">
        <is>
          <t xml:space="preserve">1000x530x260</t>
        </is>
      </c>
      <c r="H92" s="118" t="inlineStr">
        <is>
          <t xml:space="preserve">1100x530x260</t>
        </is>
      </c>
      <c r="I92" s="117" t="inlineStr">
        <is>
          <t xml:space="preserve">1200x530x260</t>
        </is>
      </c>
      <c r="J92" s="118" t="inlineStr">
        <is>
          <t xml:space="preserve">1400x530x260</t>
        </is>
      </c>
      <c r="K92" s="117" t="inlineStr">
        <is>
          <t xml:space="preserve">1500x530x260</t>
        </is>
      </c>
      <c r="L92" s="118" t="inlineStr">
        <is>
          <t xml:space="preserve">1800x530x260</t>
        </is>
      </c>
      <c r="M92" s="117" t="inlineStr">
        <is>
          <t xml:space="preserve">1900x530x260</t>
        </is>
      </c>
      <c r="N92" s="61"/>
      <c r="O92" s="61"/>
      <c r="P92" s="61"/>
      <c r="Q92" s="61"/>
      <c r="R92" s="62"/>
      <c r="S92" s="61"/>
      <c r="T92" s="61"/>
      <c r="U92" s="61"/>
      <c r="V92" s="61"/>
    </row>
    <row r="93" spans="2:22" s="65" customFormat="1" x14ac:dyDescent="0.25">
      <c r="B93" s="106" t="s">
        <v>2</v>
      </c>
      <c r="C93" s="83" t="s">
        <v>0</v>
      </c>
      <c r="D93" s="107"/>
      <c r="E93" s="112">
        <v>12.8</v>
      </c>
      <c r="F93" s="113">
        <v>14.1</v>
      </c>
      <c r="G93" s="112">
        <v>17</v>
      </c>
      <c r="H93" s="113">
        <v>18</v>
      </c>
      <c r="I93" s="112">
        <v>19.4</v>
      </c>
      <c r="J93" s="113">
        <v>26.7</v>
      </c>
      <c r="K93" s="112">
        <v>28.4</v>
      </c>
      <c r="L93" s="113">
        <v>33.2</v>
      </c>
      <c r="M93" s="112">
        <v>33.8</v>
      </c>
      <c r="N93" s="61"/>
      <c r="O93" s="61"/>
      <c r="P93" s="61"/>
      <c r="Q93" s="61"/>
      <c r="R93" s="62"/>
      <c r="S93" s="61"/>
      <c r="T93" s="61"/>
      <c r="U93" s="61"/>
      <c r="V93" s="61"/>
    </row>
    <row r="94" spans="2:22" s="65" customFormat="1" x14ac:dyDescent="0.25">
      <c r="B94" s="106" t="s">
        <v>1</v>
      </c>
      <c r="C94" s="83" t="s">
        <v>0</v>
      </c>
      <c r="D94" s="107"/>
      <c r="E94" s="112">
        <v>14</v>
      </c>
      <c r="F94" s="113">
        <v>15.4</v>
      </c>
      <c r="G94" s="112">
        <v>18.5</v>
      </c>
      <c r="H94" s="113">
        <v>19.7</v>
      </c>
      <c r="I94" s="112">
        <v>21.2</v>
      </c>
      <c r="J94" s="113">
        <v>29</v>
      </c>
      <c r="K94" s="112">
        <v>30.8</v>
      </c>
      <c r="L94" s="113">
        <v>36.2</v>
      </c>
      <c r="M94" s="112">
        <v>36.8</v>
      </c>
      <c r="N94" s="61"/>
      <c r="O94" s="61"/>
      <c r="P94" s="61"/>
      <c r="Q94" s="61"/>
      <c r="R94" s="62"/>
      <c r="S94" s="61"/>
      <c r="T94" s="61"/>
      <c r="U94" s="61"/>
      <c r="V94" s="61"/>
    </row>
    <row r="95" spans="2:22" s="65" customFormat="1" x14ac:dyDescent="0.25">
      <c r="N95" s="61"/>
      <c r="O95" s="61"/>
      <c r="P95" s="61"/>
      <c r="Q95" s="61"/>
      <c r="R95" s="62"/>
      <c r="S95" s="61"/>
      <c r="T95" s="61"/>
      <c r="U95" s="61"/>
      <c r="V95" s="61"/>
    </row>
    <row r="96" spans="2:22" s="65" customFormat="1" x14ac:dyDescent="0.25">
      <c r="C96" s="139"/>
      <c r="D96" s="139"/>
      <c r="N96" s="61"/>
      <c r="O96" s="61"/>
      <c r="P96" s="61"/>
      <c r="Q96" s="61"/>
      <c r="R96" s="62"/>
      <c r="S96" s="61"/>
      <c r="T96" s="61"/>
      <c r="U96" s="61"/>
      <c r="V96" s="61"/>
    </row>
    <row r="97" spans="2:22" s="65" customFormat="1" x14ac:dyDescent="0.25">
      <c r="C97" s="139"/>
      <c r="D97" s="139"/>
      <c r="N97" s="61"/>
      <c r="O97" s="61"/>
      <c r="P97" s="61"/>
      <c r="Q97" s="61"/>
      <c r="R97" s="62"/>
      <c r="S97" s="61"/>
      <c r="T97" s="61"/>
      <c r="U97" s="61"/>
      <c r="V97" s="61"/>
    </row>
    <row r="98" spans="2:22" s="65" customFormat="1" x14ac:dyDescent="0.25">
      <c r="C98" s="139"/>
      <c r="D98" s="139"/>
      <c r="N98" s="61"/>
      <c r="O98" s="61"/>
      <c r="P98" s="61"/>
      <c r="Q98" s="61"/>
      <c r="R98" s="62"/>
      <c r="S98" s="61"/>
      <c r="T98" s="61"/>
      <c r="U98" s="61"/>
      <c r="V98" s="61"/>
    </row>
    <row r="99" spans="2:22" hidden="1" x14ac:dyDescent="0.25"/>
    <row r="100" spans="2:22" hidden="1" x14ac:dyDescent="0.25">
      <c r="B100" t="s">
        <v>211</v>
      </c>
    </row>
    <row r="101" spans="2:22" hidden="1" x14ac:dyDescent="0.25">
      <c r="B101" t="s">
        <v>165</v>
      </c>
      <c r="E101">
        <v>149993</v>
      </c>
      <c r="F101">
        <v>232248</v>
      </c>
      <c r="G101">
        <v>299987</v>
      </c>
      <c r="H101">
        <v>154832</v>
      </c>
      <c r="I101">
        <v>319341</v>
      </c>
      <c r="J101">
        <v>483850</v>
      </c>
      <c r="K101">
        <v>532235</v>
      </c>
      <c r="L101">
        <v>716097</v>
      </c>
      <c r="M101">
        <v>822544</v>
      </c>
    </row>
    <row r="102" spans="2:22" hidden="1" x14ac:dyDescent="0.25">
      <c r="B102" t="s">
        <v>166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</row>
    <row r="103" spans="2:22" hidden="1" x14ac:dyDescent="0.25">
      <c r="B103" t="s">
        <v>167</v>
      </c>
      <c r="E103">
        <v>124.1</v>
      </c>
      <c r="F103">
        <v>177.5</v>
      </c>
      <c r="G103">
        <v>234.5</v>
      </c>
      <c r="H103">
        <v>300.1</v>
      </c>
      <c r="I103">
        <v>358.8</v>
      </c>
      <c r="J103">
        <v>481.7</v>
      </c>
      <c r="K103">
        <v>550.8</v>
      </c>
      <c r="L103">
        <v>670</v>
      </c>
      <c r="M103">
        <v>708.5</v>
      </c>
    </row>
    <row r="104" spans="2:22" hidden="1" x14ac:dyDescent="0.25">
      <c r="B104" t="s">
        <v>168</v>
      </c>
      <c r="E104">
        <v>-312.3</v>
      </c>
      <c r="F104">
        <v>-465.5</v>
      </c>
      <c r="G104">
        <v>-634.6</v>
      </c>
      <c r="H104">
        <v>-821.1</v>
      </c>
      <c r="I104">
        <v>-869.2</v>
      </c>
      <c r="J104">
        <v>-1219.4</v>
      </c>
      <c r="K104">
        <v>-1359.6</v>
      </c>
      <c r="L104">
        <v>-1555</v>
      </c>
      <c r="M104">
        <v>-1607.9</v>
      </c>
    </row>
    <row r="105" spans="2:22" hidden="1" x14ac:dyDescent="0.25">
      <c r="B105" t="s">
        <v>169</v>
      </c>
      <c r="E105">
        <v>58.8</v>
      </c>
      <c r="F105">
        <v>76</v>
      </c>
      <c r="G105">
        <v>107.9</v>
      </c>
      <c r="H105">
        <v>133.8</v>
      </c>
      <c r="I105">
        <v>171.8</v>
      </c>
      <c r="J105">
        <v>192.5</v>
      </c>
      <c r="K105">
        <v>232.1</v>
      </c>
      <c r="L105">
        <v>270.7</v>
      </c>
      <c r="M105">
        <v>326.6</v>
      </c>
    </row>
    <row r="106" spans="2:22" hidden="1" x14ac:dyDescent="0.25">
      <c r="B106" t="s">
        <v>170</v>
      </c>
      <c r="E106">
        <v>-298.9</v>
      </c>
      <c r="F106">
        <v>-372.7</v>
      </c>
      <c r="G106">
        <v>-519.1</v>
      </c>
      <c r="H106">
        <v>-591.7</v>
      </c>
      <c r="I106">
        <v>-651.3</v>
      </c>
      <c r="J106">
        <v>-884.7</v>
      </c>
      <c r="K106">
        <v>-992.3</v>
      </c>
      <c r="L106">
        <v>-1082.8</v>
      </c>
      <c r="M106">
        <v>-1175.5</v>
      </c>
    </row>
    <row r="107" spans="2:22" hidden="1" x14ac:dyDescent="0.25">
      <c r="B107" t="s">
        <v>171</v>
      </c>
      <c r="E107">
        <v>0.899</v>
      </c>
      <c r="F107">
        <v>0.904</v>
      </c>
      <c r="G107">
        <v>0.914</v>
      </c>
      <c r="H107">
        <v>0.916</v>
      </c>
      <c r="I107">
        <v>0.898</v>
      </c>
      <c r="J107">
        <v>0.91</v>
      </c>
      <c r="K107">
        <v>0.91</v>
      </c>
      <c r="L107">
        <v>0.901</v>
      </c>
      <c r="M107">
        <v>0.919</v>
      </c>
    </row>
    <row r="108" spans="2:22" hidden="1" x14ac:dyDescent="0.25">
      <c r="B108" t="s">
        <v>172</v>
      </c>
      <c r="E108">
        <v>0.728</v>
      </c>
      <c r="F108">
        <v>0.744</v>
      </c>
      <c r="G108">
        <v>0.736</v>
      </c>
      <c r="H108">
        <v>0.737</v>
      </c>
      <c r="I108">
        <v>0.722</v>
      </c>
      <c r="J108">
        <v>0.736</v>
      </c>
      <c r="K108">
        <v>0.735</v>
      </c>
      <c r="L108">
        <v>0.728</v>
      </c>
      <c r="M108">
        <v>0.742</v>
      </c>
    </row>
    <row r="109" spans="2:22" hidden="1" x14ac:dyDescent="0.25">
      <c r="B109" t="s">
        <v>173</v>
      </c>
      <c r="E109">
        <v>0.871</v>
      </c>
      <c r="F109">
        <v>0.869</v>
      </c>
      <c r="G109">
        <v>0.838</v>
      </c>
      <c r="H109">
        <v>0.894</v>
      </c>
      <c r="I109">
        <v>0.846</v>
      </c>
      <c r="J109">
        <v>0.857</v>
      </c>
      <c r="K109">
        <v>0.87</v>
      </c>
      <c r="L109">
        <v>0.873</v>
      </c>
      <c r="M109">
        <v>0.865</v>
      </c>
    </row>
    <row r="110" spans="2:22" hidden="1" x14ac:dyDescent="0.25">
      <c r="B110" t="s">
        <v>174</v>
      </c>
      <c r="E110">
        <v>0.718</v>
      </c>
      <c r="F110">
        <v>0.742</v>
      </c>
      <c r="G110">
        <v>0.74</v>
      </c>
      <c r="H110">
        <v>0.74</v>
      </c>
      <c r="I110">
        <v>0.721</v>
      </c>
      <c r="J110">
        <v>0.721</v>
      </c>
      <c r="K110">
        <v>0.72</v>
      </c>
      <c r="L110">
        <v>0.73</v>
      </c>
      <c r="M110">
        <v>0.71</v>
      </c>
    </row>
    <row r="111" spans="2:22" hidden="1" x14ac:dyDescent="0.25">
      <c r="B111" t="s">
        <v>175</v>
      </c>
      <c r="E111">
        <v>340</v>
      </c>
      <c r="F111">
        <v>510</v>
      </c>
      <c r="G111">
        <v>680</v>
      </c>
      <c r="H111">
        <v>850</v>
      </c>
      <c r="I111">
        <v>1020</v>
      </c>
      <c r="J111">
        <v>1360</v>
      </c>
      <c r="K111">
        <v>1700</v>
      </c>
      <c r="L111">
        <v>2040</v>
      </c>
      <c r="M111">
        <v>2380</v>
      </c>
    </row>
    <row r="112" spans="2:22" hidden="1" x14ac:dyDescent="0.25">
      <c r="B112" t="s">
        <v>176</v>
      </c>
      <c r="E112">
        <v>255</v>
      </c>
      <c r="F112">
        <v>382</v>
      </c>
      <c r="G112">
        <v>510</v>
      </c>
      <c r="H112">
        <v>637</v>
      </c>
      <c r="I112">
        <v>765</v>
      </c>
      <c r="J112">
        <v>1122</v>
      </c>
      <c r="K112">
        <v>1402</v>
      </c>
      <c r="L112">
        <v>1683</v>
      </c>
      <c r="M112">
        <v>1927</v>
      </c>
    </row>
    <row r="113" spans="2:13" hidden="1" x14ac:dyDescent="0.25">
      <c r="B113" t="s">
        <v>177</v>
      </c>
      <c r="E113">
        <v>170</v>
      </c>
      <c r="F113">
        <v>255</v>
      </c>
      <c r="G113">
        <v>340</v>
      </c>
      <c r="H113">
        <v>425</v>
      </c>
      <c r="I113">
        <v>510</v>
      </c>
      <c r="J113">
        <v>850</v>
      </c>
      <c r="K113">
        <v>1062</v>
      </c>
      <c r="L113">
        <v>1275</v>
      </c>
      <c r="M113">
        <v>1487</v>
      </c>
    </row>
    <row r="114" spans="2:13" hidden="1" x14ac:dyDescent="0.25">
      <c r="B114" t="s">
        <v>178</v>
      </c>
      <c r="E114">
        <v>17</v>
      </c>
      <c r="F114">
        <v>20</v>
      </c>
      <c r="G114">
        <v>36</v>
      </c>
      <c r="H114">
        <v>44</v>
      </c>
      <c r="I114">
        <v>56</v>
      </c>
      <c r="J114">
        <v>78</v>
      </c>
      <c r="K114">
        <v>88</v>
      </c>
      <c r="L114">
        <v>114</v>
      </c>
      <c r="M114">
        <v>139</v>
      </c>
    </row>
    <row r="115" spans="2:13" hidden="1" x14ac:dyDescent="0.25">
      <c r="B115" t="s">
        <v>179</v>
      </c>
      <c r="E115">
        <v>35</v>
      </c>
      <c r="F115">
        <v>37</v>
      </c>
      <c r="G115">
        <v>39</v>
      </c>
      <c r="H115">
        <v>41</v>
      </c>
      <c r="I115">
        <v>43</v>
      </c>
      <c r="J115">
        <v>44</v>
      </c>
      <c r="K115">
        <v>46</v>
      </c>
      <c r="L115">
        <v>48</v>
      </c>
      <c r="M115">
        <v>50</v>
      </c>
    </row>
    <row r="116" spans="2:13" hidden="1" x14ac:dyDescent="0.25">
      <c r="B116" t="s">
        <v>180</v>
      </c>
      <c r="E116">
        <v>149993</v>
      </c>
      <c r="F116">
        <v>232248</v>
      </c>
      <c r="G116">
        <v>299987</v>
      </c>
      <c r="H116">
        <v>154832</v>
      </c>
      <c r="I116">
        <v>319341</v>
      </c>
      <c r="J116">
        <v>483850</v>
      </c>
      <c r="K116">
        <v>532235</v>
      </c>
      <c r="L116">
        <v>716097</v>
      </c>
      <c r="M116">
        <v>822544</v>
      </c>
    </row>
    <row r="117" spans="2:13" hidden="1" x14ac:dyDescent="0.25">
      <c r="B117" t="s">
        <v>181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</row>
    <row r="118" spans="2:13" hidden="1" x14ac:dyDescent="0.25">
      <c r="B118" t="s">
        <v>182</v>
      </c>
      <c r="E118">
        <v>124.1</v>
      </c>
      <c r="F118">
        <v>177.5</v>
      </c>
      <c r="G118">
        <v>234.5</v>
      </c>
      <c r="H118">
        <v>300.1</v>
      </c>
      <c r="I118">
        <v>358.8</v>
      </c>
      <c r="J118">
        <v>481.7</v>
      </c>
      <c r="K118">
        <v>550.8</v>
      </c>
      <c r="L118">
        <v>670</v>
      </c>
      <c r="M118">
        <v>708.5</v>
      </c>
    </row>
    <row r="119" spans="2:13" hidden="1" x14ac:dyDescent="0.25">
      <c r="B119" t="s">
        <v>183</v>
      </c>
      <c r="E119">
        <v>-312.3</v>
      </c>
      <c r="F119">
        <v>-465.5</v>
      </c>
      <c r="G119">
        <v>-634.6</v>
      </c>
      <c r="H119">
        <v>-821.1</v>
      </c>
      <c r="I119">
        <v>-869.2</v>
      </c>
      <c r="J119">
        <v>-1219.4</v>
      </c>
      <c r="K119">
        <v>-1359.6</v>
      </c>
      <c r="L119">
        <v>-1555</v>
      </c>
      <c r="M119">
        <v>-1607.9</v>
      </c>
    </row>
    <row r="120" spans="2:13" hidden="1" x14ac:dyDescent="0.25">
      <c r="B120" t="s">
        <v>184</v>
      </c>
      <c r="E120">
        <v>58.8</v>
      </c>
      <c r="F120">
        <v>76</v>
      </c>
      <c r="G120">
        <v>107.9</v>
      </c>
      <c r="H120">
        <v>133.8</v>
      </c>
      <c r="I120">
        <v>171.8</v>
      </c>
      <c r="J120">
        <v>192.5</v>
      </c>
      <c r="K120">
        <v>232.1</v>
      </c>
      <c r="L120">
        <v>270.7</v>
      </c>
      <c r="M120">
        <v>326.6</v>
      </c>
    </row>
    <row r="121" spans="2:13" hidden="1" x14ac:dyDescent="0.25">
      <c r="B121" t="s">
        <v>185</v>
      </c>
      <c r="E121">
        <v>-298.9</v>
      </c>
      <c r="F121">
        <v>-372.7</v>
      </c>
      <c r="G121">
        <v>-519.1</v>
      </c>
      <c r="H121">
        <v>-591.7</v>
      </c>
      <c r="I121">
        <v>-651.3</v>
      </c>
      <c r="J121">
        <v>-884.7</v>
      </c>
      <c r="K121">
        <v>-992.3</v>
      </c>
      <c r="L121">
        <v>-1082.8</v>
      </c>
      <c r="M121">
        <v>-1175.5</v>
      </c>
    </row>
    <row r="122" spans="2:13" hidden="1" x14ac:dyDescent="0.25">
      <c r="B122" t="s">
        <v>186</v>
      </c>
      <c r="E122">
        <v>0.899</v>
      </c>
      <c r="F122">
        <v>0.904</v>
      </c>
      <c r="G122">
        <v>0.914</v>
      </c>
      <c r="H122">
        <v>0.916</v>
      </c>
      <c r="I122">
        <v>0.898</v>
      </c>
      <c r="J122">
        <v>0.91</v>
      </c>
      <c r="K122">
        <v>0.91</v>
      </c>
      <c r="L122">
        <v>0.901</v>
      </c>
      <c r="M122">
        <v>0.919</v>
      </c>
    </row>
    <row r="123" spans="2:13" hidden="1" x14ac:dyDescent="0.25">
      <c r="B123" t="s">
        <v>187</v>
      </c>
      <c r="E123">
        <v>0.728</v>
      </c>
      <c r="F123">
        <v>0.744</v>
      </c>
      <c r="G123">
        <v>0.736</v>
      </c>
      <c r="H123">
        <v>0.737</v>
      </c>
      <c r="I123">
        <v>0.722</v>
      </c>
      <c r="J123">
        <v>0.736</v>
      </c>
      <c r="K123">
        <v>0.735</v>
      </c>
      <c r="L123">
        <v>0.728</v>
      </c>
      <c r="M123">
        <v>0.742</v>
      </c>
    </row>
    <row r="124" spans="2:13" hidden="1" x14ac:dyDescent="0.25">
      <c r="B124" t="s">
        <v>188</v>
      </c>
      <c r="E124">
        <v>0.871</v>
      </c>
      <c r="F124">
        <v>0.869</v>
      </c>
      <c r="G124">
        <v>0.838</v>
      </c>
      <c r="H124">
        <v>0.894</v>
      </c>
      <c r="I124">
        <v>0.846</v>
      </c>
      <c r="J124">
        <v>0.857</v>
      </c>
      <c r="K124">
        <v>0.87</v>
      </c>
      <c r="L124">
        <v>0.873</v>
      </c>
      <c r="M124">
        <v>0.865</v>
      </c>
    </row>
    <row r="125" spans="2:13" hidden="1" x14ac:dyDescent="0.25">
      <c r="B125" t="s">
        <v>189</v>
      </c>
      <c r="E125">
        <v>0.718</v>
      </c>
      <c r="F125">
        <v>0.742</v>
      </c>
      <c r="G125">
        <v>0.74</v>
      </c>
      <c r="H125">
        <v>0.74</v>
      </c>
      <c r="I125">
        <v>0.721</v>
      </c>
      <c r="J125">
        <v>0.721</v>
      </c>
      <c r="K125">
        <v>0.72</v>
      </c>
      <c r="L125">
        <v>0.73</v>
      </c>
      <c r="M125">
        <v>0.71</v>
      </c>
    </row>
    <row r="126" spans="2:13" hidden="1" x14ac:dyDescent="0.25">
      <c r="B126" t="s">
        <v>190</v>
      </c>
      <c r="E126">
        <v>340</v>
      </c>
      <c r="F126">
        <v>510</v>
      </c>
      <c r="G126">
        <v>680</v>
      </c>
      <c r="H126">
        <v>850</v>
      </c>
      <c r="I126">
        <v>1020</v>
      </c>
      <c r="J126">
        <v>1360</v>
      </c>
      <c r="K126">
        <v>1700</v>
      </c>
      <c r="L126">
        <v>2040</v>
      </c>
      <c r="M126">
        <v>2380</v>
      </c>
    </row>
    <row r="127" spans="2:13" hidden="1" x14ac:dyDescent="0.25">
      <c r="B127" t="s">
        <v>191</v>
      </c>
      <c r="E127">
        <v>255</v>
      </c>
      <c r="F127">
        <v>382</v>
      </c>
      <c r="G127">
        <v>510</v>
      </c>
      <c r="H127">
        <v>637</v>
      </c>
      <c r="I127">
        <v>765</v>
      </c>
      <c r="J127">
        <v>1122</v>
      </c>
      <c r="K127">
        <v>1402</v>
      </c>
      <c r="L127">
        <v>1683</v>
      </c>
      <c r="M127">
        <v>1927</v>
      </c>
    </row>
    <row r="128" spans="2:13" hidden="1" x14ac:dyDescent="0.25">
      <c r="B128" t="s">
        <v>192</v>
      </c>
      <c r="E128">
        <v>170</v>
      </c>
      <c r="F128">
        <v>255</v>
      </c>
      <c r="G128">
        <v>340</v>
      </c>
      <c r="H128">
        <v>425</v>
      </c>
      <c r="I128">
        <v>510</v>
      </c>
      <c r="J128">
        <v>850</v>
      </c>
      <c r="K128">
        <v>1062</v>
      </c>
      <c r="L128">
        <v>1275</v>
      </c>
      <c r="M128">
        <v>1487</v>
      </c>
    </row>
    <row r="129" spans="2:13" hidden="1" x14ac:dyDescent="0.25">
      <c r="B129" t="s">
        <v>193</v>
      </c>
      <c r="E129">
        <v>26</v>
      </c>
      <c r="F129">
        <v>34</v>
      </c>
      <c r="G129">
        <v>42</v>
      </c>
      <c r="H129">
        <v>51</v>
      </c>
      <c r="I129">
        <v>63</v>
      </c>
      <c r="J129">
        <v>91</v>
      </c>
      <c r="K129">
        <v>101</v>
      </c>
      <c r="L129">
        <v>140</v>
      </c>
      <c r="M129">
        <v>166</v>
      </c>
    </row>
    <row r="130" spans="2:13" hidden="1" x14ac:dyDescent="0.25">
      <c r="B130" t="s">
        <v>194</v>
      </c>
      <c r="E130">
        <v>38</v>
      </c>
      <c r="F130">
        <v>40</v>
      </c>
      <c r="G130">
        <v>42</v>
      </c>
      <c r="H130">
        <v>44</v>
      </c>
      <c r="I130">
        <v>45</v>
      </c>
      <c r="J130">
        <v>46</v>
      </c>
      <c r="K130">
        <v>48</v>
      </c>
      <c r="L130">
        <v>50</v>
      </c>
      <c r="M130">
        <v>52</v>
      </c>
    </row>
    <row r="131" spans="2:13" hidden="1" x14ac:dyDescent="0.25">
      <c r="B131" t="s">
        <v>195</v>
      </c>
      <c r="E131">
        <v>149993</v>
      </c>
      <c r="F131">
        <v>232248</v>
      </c>
      <c r="G131">
        <v>299987</v>
      </c>
      <c r="H131">
        <v>154832</v>
      </c>
      <c r="I131">
        <v>319341</v>
      </c>
      <c r="J131">
        <v>483850</v>
      </c>
      <c r="K131">
        <v>532235</v>
      </c>
      <c r="L131">
        <v>716097</v>
      </c>
      <c r="M131">
        <v>822544</v>
      </c>
    </row>
    <row r="132" spans="2:13" hidden="1" x14ac:dyDescent="0.25">
      <c r="B132" t="s">
        <v>196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</row>
    <row r="133" spans="2:13" hidden="1" x14ac:dyDescent="0.25">
      <c r="B133" t="s">
        <v>197</v>
      </c>
      <c r="E133">
        <v>124.1</v>
      </c>
      <c r="F133">
        <v>177.5</v>
      </c>
      <c r="G133">
        <v>234.5</v>
      </c>
      <c r="H133">
        <v>300.1</v>
      </c>
      <c r="I133">
        <v>358.8</v>
      </c>
      <c r="J133">
        <v>481.7</v>
      </c>
      <c r="K133">
        <v>550.8</v>
      </c>
      <c r="L133">
        <v>670</v>
      </c>
      <c r="M133">
        <v>708.5</v>
      </c>
    </row>
    <row r="134" spans="2:13" hidden="1" x14ac:dyDescent="0.25">
      <c r="B134" t="s">
        <v>198</v>
      </c>
      <c r="E134">
        <v>-312.3</v>
      </c>
      <c r="F134">
        <v>-465.5</v>
      </c>
      <c r="G134">
        <v>-634.6</v>
      </c>
      <c r="H134">
        <v>-821.1</v>
      </c>
      <c r="I134">
        <v>-869.2</v>
      </c>
      <c r="J134">
        <v>-1219.4</v>
      </c>
      <c r="K134">
        <v>-1359.6</v>
      </c>
      <c r="L134">
        <v>-1555</v>
      </c>
      <c r="M134">
        <v>-1607.9</v>
      </c>
    </row>
    <row r="135" spans="2:13" hidden="1" x14ac:dyDescent="0.25">
      <c r="B135" t="s">
        <v>199</v>
      </c>
      <c r="E135">
        <v>58.8</v>
      </c>
      <c r="F135">
        <v>76</v>
      </c>
      <c r="G135">
        <v>107.9</v>
      </c>
      <c r="H135">
        <v>133.8</v>
      </c>
      <c r="I135">
        <v>171.8</v>
      </c>
      <c r="J135">
        <v>192.5</v>
      </c>
      <c r="K135">
        <v>232.1</v>
      </c>
      <c r="L135">
        <v>270.7</v>
      </c>
      <c r="M135">
        <v>326.6</v>
      </c>
    </row>
    <row r="136" spans="2:13" hidden="1" x14ac:dyDescent="0.25">
      <c r="B136" t="s">
        <v>200</v>
      </c>
      <c r="E136">
        <v>-298.9</v>
      </c>
      <c r="F136">
        <v>-372.7</v>
      </c>
      <c r="G136">
        <v>-519.1</v>
      </c>
      <c r="H136">
        <v>-591.7</v>
      </c>
      <c r="I136">
        <v>-651.3</v>
      </c>
      <c r="J136">
        <v>-884.7</v>
      </c>
      <c r="K136">
        <v>-992.3</v>
      </c>
      <c r="L136">
        <v>-1082.8</v>
      </c>
      <c r="M136">
        <v>-1175.5</v>
      </c>
    </row>
    <row r="137" spans="2:13" hidden="1" x14ac:dyDescent="0.25">
      <c r="B137" t="s">
        <v>201</v>
      </c>
      <c r="E137">
        <v>0.899</v>
      </c>
      <c r="F137">
        <v>0.904</v>
      </c>
      <c r="G137">
        <v>0.914</v>
      </c>
      <c r="H137">
        <v>0.916</v>
      </c>
      <c r="I137">
        <v>0.898</v>
      </c>
      <c r="J137">
        <v>0.91</v>
      </c>
      <c r="K137">
        <v>0.91</v>
      </c>
      <c r="L137">
        <v>0.901</v>
      </c>
      <c r="M137">
        <v>0.919</v>
      </c>
    </row>
    <row r="138" spans="2:13" hidden="1" x14ac:dyDescent="0.25">
      <c r="B138" t="s">
        <v>202</v>
      </c>
      <c r="E138">
        <v>0.728</v>
      </c>
      <c r="F138">
        <v>0.744</v>
      </c>
      <c r="G138">
        <v>0.736</v>
      </c>
      <c r="H138">
        <v>0.737</v>
      </c>
      <c r="I138">
        <v>0.722</v>
      </c>
      <c r="J138">
        <v>0.736</v>
      </c>
      <c r="K138">
        <v>0.735</v>
      </c>
      <c r="L138">
        <v>0.728</v>
      </c>
      <c r="M138">
        <v>0.742</v>
      </c>
    </row>
    <row r="139" spans="2:13" hidden="1" x14ac:dyDescent="0.25">
      <c r="B139" t="s">
        <v>203</v>
      </c>
      <c r="E139">
        <v>0.871</v>
      </c>
      <c r="F139">
        <v>0.869</v>
      </c>
      <c r="G139">
        <v>0.838</v>
      </c>
      <c r="H139">
        <v>0.894</v>
      </c>
      <c r="I139">
        <v>0.846</v>
      </c>
      <c r="J139">
        <v>0.857</v>
      </c>
      <c r="K139">
        <v>0.87</v>
      </c>
      <c r="L139">
        <v>0.873</v>
      </c>
      <c r="M139">
        <v>0.865</v>
      </c>
    </row>
    <row r="140" spans="2:13" hidden="1" x14ac:dyDescent="0.25">
      <c r="B140" t="s">
        <v>204</v>
      </c>
      <c r="E140">
        <v>0.718</v>
      </c>
      <c r="F140">
        <v>0.742</v>
      </c>
      <c r="G140">
        <v>0.74</v>
      </c>
      <c r="H140">
        <v>0.74</v>
      </c>
      <c r="I140">
        <v>0.721</v>
      </c>
      <c r="J140">
        <v>0.721</v>
      </c>
      <c r="K140">
        <v>0.72</v>
      </c>
      <c r="L140">
        <v>0.73</v>
      </c>
      <c r="M140">
        <v>0.71</v>
      </c>
    </row>
    <row r="141" spans="2:13" hidden="1" x14ac:dyDescent="0.25">
      <c r="B141" t="s">
        <v>205</v>
      </c>
      <c r="E141">
        <v>340</v>
      </c>
      <c r="F141">
        <v>510</v>
      </c>
      <c r="G141">
        <v>680</v>
      </c>
      <c r="H141">
        <v>850</v>
      </c>
      <c r="I141">
        <v>1020</v>
      </c>
      <c r="J141">
        <v>1360</v>
      </c>
      <c r="K141">
        <v>1700</v>
      </c>
      <c r="L141">
        <v>2040</v>
      </c>
      <c r="M141">
        <v>2380</v>
      </c>
    </row>
    <row r="142" spans="2:13" hidden="1" x14ac:dyDescent="0.25">
      <c r="B142" t="s">
        <v>206</v>
      </c>
      <c r="E142">
        <v>255</v>
      </c>
      <c r="F142">
        <v>382</v>
      </c>
      <c r="G142">
        <v>510</v>
      </c>
      <c r="H142">
        <v>637</v>
      </c>
      <c r="I142">
        <v>765</v>
      </c>
      <c r="J142">
        <v>1122</v>
      </c>
      <c r="K142">
        <v>1402</v>
      </c>
      <c r="L142">
        <v>1683</v>
      </c>
      <c r="M142">
        <v>1927</v>
      </c>
    </row>
    <row r="143" spans="2:13" hidden="1" x14ac:dyDescent="0.25">
      <c r="B143" t="s">
        <v>207</v>
      </c>
      <c r="E143">
        <v>170</v>
      </c>
      <c r="F143">
        <v>255</v>
      </c>
      <c r="G143">
        <v>340</v>
      </c>
      <c r="H143">
        <v>425</v>
      </c>
      <c r="I143">
        <v>510</v>
      </c>
      <c r="J143">
        <v>850</v>
      </c>
      <c r="K143">
        <v>1062</v>
      </c>
      <c r="L143">
        <v>1275</v>
      </c>
      <c r="M143">
        <v>1487</v>
      </c>
    </row>
    <row r="144" spans="2:13" hidden="1" x14ac:dyDescent="0.25">
      <c r="B144" t="s">
        <v>208</v>
      </c>
      <c r="E144">
        <v>29</v>
      </c>
      <c r="F144">
        <v>38</v>
      </c>
      <c r="G144">
        <v>49</v>
      </c>
      <c r="H144">
        <v>56</v>
      </c>
      <c r="I144">
        <v>80</v>
      </c>
      <c r="J144">
        <v>101</v>
      </c>
      <c r="K144">
        <v>125</v>
      </c>
      <c r="L144">
        <v>173</v>
      </c>
      <c r="M144">
        <v>208</v>
      </c>
    </row>
    <row r="145" spans="2:13" hidden="1" x14ac:dyDescent="0.25">
      <c r="B145" t="s">
        <v>209</v>
      </c>
      <c r="E145">
        <v>40</v>
      </c>
      <c r="F145">
        <v>42</v>
      </c>
      <c r="G145">
        <v>44</v>
      </c>
      <c r="H145">
        <v>45</v>
      </c>
      <c r="I145">
        <v>47</v>
      </c>
      <c r="J145">
        <v>48</v>
      </c>
      <c r="K145">
        <v>50</v>
      </c>
      <c r="L145">
        <v>52</v>
      </c>
      <c r="M145">
        <v>54</v>
      </c>
    </row>
    <row r="146" spans="2:13" hidden="1" x14ac:dyDescent="0.25"/>
    <row r="147" spans="2:13" hidden="1" x14ac:dyDescent="0.25"/>
    <row r="148" spans="2:13" hidden="1" x14ac:dyDescent="0.25"/>
    <row r="149" spans="2:13" hidden="1" x14ac:dyDescent="0.25"/>
    <row r="150" spans="2:13" hidden="1" x14ac:dyDescent="0.25">
      <c r="B150" t="s">
        <v>211</v>
      </c>
    </row>
    <row r="151" spans="2:13" hidden="1" x14ac:dyDescent="0.25">
      <c r="B151" t="s">
        <v>165</v>
      </c>
      <c r="E151">
        <v>135478</v>
      </c>
      <c r="F151">
        <v>203217</v>
      </c>
      <c r="G151">
        <v>270956</v>
      </c>
      <c r="H151">
        <v>145155</v>
      </c>
      <c r="I151">
        <v>285471</v>
      </c>
      <c r="J151">
        <v>387080</v>
      </c>
      <c r="K151">
        <v>430626</v>
      </c>
      <c r="L151">
        <v>575781</v>
      </c>
      <c r="M151">
        <v>658035</v>
      </c>
    </row>
    <row r="152" spans="2:13" hidden="1" x14ac:dyDescent="0.25">
      <c r="B152" t="s">
        <v>166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</row>
    <row r="153" spans="2:13" hidden="1" x14ac:dyDescent="0.25">
      <c r="B153" t="s">
        <v>167</v>
      </c>
      <c r="E153">
        <v>108.9</v>
      </c>
      <c r="F153">
        <v>153.6</v>
      </c>
      <c r="G153">
        <v>202.6</v>
      </c>
      <c r="H153">
        <v>282.9</v>
      </c>
      <c r="I153">
        <v>320.1</v>
      </c>
      <c r="J153">
        <v>387.3</v>
      </c>
      <c r="K153">
        <v>446.7</v>
      </c>
      <c r="L153">
        <v>535.7</v>
      </c>
      <c r="M153">
        <v>565.2</v>
      </c>
    </row>
    <row r="154" spans="2:13" hidden="1" x14ac:dyDescent="0.25">
      <c r="B154" t="s">
        <v>168</v>
      </c>
      <c r="E154">
        <v>-265.7</v>
      </c>
      <c r="F154">
        <v>-368.5</v>
      </c>
      <c r="G154">
        <v>-426.1</v>
      </c>
      <c r="H154">
        <v>-720.1</v>
      </c>
      <c r="I154">
        <v>-791.3</v>
      </c>
      <c r="J154">
        <v>-988.1</v>
      </c>
      <c r="K154">
        <v>-1107.1</v>
      </c>
      <c r="L154">
        <v>-1245.6</v>
      </c>
      <c r="M154">
        <v>-1240.5</v>
      </c>
    </row>
    <row r="155" spans="2:13" hidden="1" x14ac:dyDescent="0.25">
      <c r="B155" t="s">
        <v>169</v>
      </c>
      <c r="E155">
        <v>93.8</v>
      </c>
      <c r="F155">
        <v>135.1</v>
      </c>
      <c r="G155">
        <v>179.8</v>
      </c>
      <c r="H155">
        <v>223</v>
      </c>
      <c r="I155">
        <v>266.5</v>
      </c>
      <c r="J155">
        <v>322.1</v>
      </c>
      <c r="K155">
        <v>375.7</v>
      </c>
      <c r="L155">
        <v>455.8</v>
      </c>
      <c r="M155">
        <v>489.2</v>
      </c>
    </row>
    <row r="156" spans="2:13" hidden="1" x14ac:dyDescent="0.25">
      <c r="B156" t="s">
        <v>170</v>
      </c>
      <c r="E156">
        <v>-243.6</v>
      </c>
      <c r="F156">
        <v>-350</v>
      </c>
      <c r="G156">
        <v>-426.4</v>
      </c>
      <c r="H156">
        <v>-591.4</v>
      </c>
      <c r="I156">
        <v>-696.8</v>
      </c>
      <c r="J156">
        <v>-885.7</v>
      </c>
      <c r="K156">
        <v>-1041.6</v>
      </c>
      <c r="L156">
        <v>-1202.1</v>
      </c>
      <c r="M156">
        <v>-1256.5</v>
      </c>
    </row>
    <row r="157" spans="2:13" hidden="1" x14ac:dyDescent="0.25">
      <c r="B157" t="s">
        <v>171</v>
      </c>
      <c r="E157">
        <v>0.901</v>
      </c>
      <c r="F157">
        <v>0.905</v>
      </c>
      <c r="G157">
        <v>0.913</v>
      </c>
      <c r="H157">
        <v>0.916</v>
      </c>
      <c r="I157">
        <v>0.898</v>
      </c>
      <c r="J157">
        <v>0.85</v>
      </c>
      <c r="K157">
        <v>0.913</v>
      </c>
      <c r="L157">
        <v>0.901</v>
      </c>
      <c r="M157">
        <v>0.919</v>
      </c>
    </row>
    <row r="158" spans="2:13" hidden="1" x14ac:dyDescent="0.25">
      <c r="B158" t="s">
        <v>172</v>
      </c>
      <c r="E158">
        <v>0.729</v>
      </c>
      <c r="F158">
        <v>0.745</v>
      </c>
      <c r="G158">
        <v>0.736</v>
      </c>
      <c r="H158">
        <v>0.737</v>
      </c>
      <c r="I158">
        <v>0.722</v>
      </c>
      <c r="J158">
        <v>0.736</v>
      </c>
      <c r="K158">
        <v>0.737</v>
      </c>
      <c r="L158">
        <v>0.729</v>
      </c>
      <c r="M158">
        <v>0.742</v>
      </c>
    </row>
    <row r="159" spans="2:13" hidden="1" x14ac:dyDescent="0.25">
      <c r="B159" t="s">
        <v>173</v>
      </c>
      <c r="E159">
        <v>0.87</v>
      </c>
      <c r="F159">
        <v>0.868</v>
      </c>
      <c r="G159">
        <v>0.839</v>
      </c>
      <c r="H159">
        <v>0.895</v>
      </c>
      <c r="I159">
        <v>0.846</v>
      </c>
      <c r="J159">
        <v>0.78</v>
      </c>
      <c r="K159">
        <v>0.791</v>
      </c>
      <c r="L159">
        <v>0.786</v>
      </c>
      <c r="M159">
        <v>0.795</v>
      </c>
    </row>
    <row r="160" spans="2:13" hidden="1" x14ac:dyDescent="0.25">
      <c r="B160" t="s">
        <v>174</v>
      </c>
      <c r="E160">
        <v>0.72</v>
      </c>
      <c r="F160">
        <v>0.738</v>
      </c>
      <c r="G160">
        <v>0.74</v>
      </c>
      <c r="H160">
        <v>0.739</v>
      </c>
      <c r="I160">
        <v>0.72</v>
      </c>
      <c r="J160">
        <v>0.736</v>
      </c>
      <c r="K160">
        <v>0.734</v>
      </c>
      <c r="L160">
        <v>0.728</v>
      </c>
      <c r="M160">
        <v>0.742</v>
      </c>
    </row>
    <row r="161" spans="2:13" hidden="1" x14ac:dyDescent="0.25">
      <c r="B161" t="s">
        <v>175</v>
      </c>
      <c r="E161">
        <v>340</v>
      </c>
      <c r="F161">
        <v>510</v>
      </c>
      <c r="G161">
        <v>680</v>
      </c>
      <c r="H161">
        <v>850</v>
      </c>
      <c r="I161">
        <v>1020</v>
      </c>
      <c r="J161">
        <v>1360</v>
      </c>
      <c r="K161">
        <v>1700</v>
      </c>
      <c r="L161">
        <v>2040</v>
      </c>
      <c r="M161">
        <v>2380</v>
      </c>
    </row>
    <row r="162" spans="2:13" hidden="1" x14ac:dyDescent="0.25">
      <c r="B162" t="s">
        <v>176</v>
      </c>
      <c r="E162">
        <v>255</v>
      </c>
      <c r="F162">
        <v>382</v>
      </c>
      <c r="G162">
        <v>510</v>
      </c>
      <c r="H162">
        <v>637</v>
      </c>
      <c r="I162">
        <v>765</v>
      </c>
      <c r="J162">
        <v>1122</v>
      </c>
      <c r="K162">
        <v>1402</v>
      </c>
      <c r="L162">
        <v>1683</v>
      </c>
      <c r="M162">
        <v>1927</v>
      </c>
    </row>
    <row r="163" spans="2:13" hidden="1" x14ac:dyDescent="0.25">
      <c r="B163" t="s">
        <v>177</v>
      </c>
      <c r="E163">
        <v>170</v>
      </c>
      <c r="F163">
        <v>255</v>
      </c>
      <c r="G163">
        <v>340</v>
      </c>
      <c r="H163">
        <v>425</v>
      </c>
      <c r="I163">
        <v>510</v>
      </c>
      <c r="J163">
        <v>850</v>
      </c>
      <c r="K163">
        <v>1062</v>
      </c>
      <c r="L163">
        <v>1275</v>
      </c>
      <c r="M163">
        <v>1487</v>
      </c>
    </row>
    <row r="164" spans="2:13" hidden="1" x14ac:dyDescent="0.25">
      <c r="B164" t="s">
        <v>178</v>
      </c>
      <c r="E164">
        <v>17</v>
      </c>
      <c r="F164">
        <v>20</v>
      </c>
      <c r="G164">
        <v>36</v>
      </c>
      <c r="H164">
        <v>44</v>
      </c>
      <c r="I164">
        <v>56</v>
      </c>
      <c r="J164">
        <v>78</v>
      </c>
      <c r="K164">
        <v>88</v>
      </c>
      <c r="L164">
        <v>114</v>
      </c>
      <c r="M164">
        <v>139</v>
      </c>
    </row>
    <row r="165" spans="2:13" hidden="1" x14ac:dyDescent="0.25">
      <c r="B165" t="s">
        <v>179</v>
      </c>
      <c r="E165">
        <v>35</v>
      </c>
      <c r="F165">
        <v>37</v>
      </c>
      <c r="G165">
        <v>39</v>
      </c>
      <c r="H165">
        <v>41</v>
      </c>
      <c r="I165">
        <v>43</v>
      </c>
      <c r="J165">
        <v>44</v>
      </c>
      <c r="K165">
        <v>46</v>
      </c>
      <c r="L165">
        <v>48</v>
      </c>
      <c r="M165">
        <v>50</v>
      </c>
    </row>
    <row r="166" spans="2:13" hidden="1" x14ac:dyDescent="0.25">
      <c r="B166" t="s">
        <v>180</v>
      </c>
      <c r="E166">
        <v>135478</v>
      </c>
      <c r="F166">
        <v>203217</v>
      </c>
      <c r="G166">
        <v>270956</v>
      </c>
      <c r="H166">
        <v>145155</v>
      </c>
      <c r="I166">
        <v>285471</v>
      </c>
      <c r="J166">
        <v>387080</v>
      </c>
      <c r="K166">
        <v>430626</v>
      </c>
      <c r="L166">
        <v>575781</v>
      </c>
      <c r="M166">
        <v>658035</v>
      </c>
    </row>
    <row r="167" spans="2:13" hidden="1" x14ac:dyDescent="0.25">
      <c r="B167" t="s">
        <v>181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 spans="2:13" hidden="1" x14ac:dyDescent="0.25">
      <c r="B168" t="s">
        <v>182</v>
      </c>
      <c r="E168">
        <v>108.9</v>
      </c>
      <c r="F168">
        <v>153.6</v>
      </c>
      <c r="G168">
        <v>202.6</v>
      </c>
      <c r="H168">
        <v>282.9</v>
      </c>
      <c r="I168">
        <v>320.1</v>
      </c>
      <c r="J168">
        <v>387.3</v>
      </c>
      <c r="K168">
        <v>446.7</v>
      </c>
      <c r="L168">
        <v>535.7</v>
      </c>
      <c r="M168">
        <v>565.2</v>
      </c>
    </row>
    <row r="169" spans="2:13" hidden="1" x14ac:dyDescent="0.25">
      <c r="B169" t="s">
        <v>183</v>
      </c>
      <c r="E169">
        <v>-265.7</v>
      </c>
      <c r="F169">
        <v>-368.5</v>
      </c>
      <c r="G169">
        <v>-426.1</v>
      </c>
      <c r="H169">
        <v>-720.1</v>
      </c>
      <c r="I169">
        <v>-791.3</v>
      </c>
      <c r="J169">
        <v>-988.1</v>
      </c>
      <c r="K169">
        <v>-1107.1</v>
      </c>
      <c r="L169">
        <v>-1245.6</v>
      </c>
      <c r="M169">
        <v>-1240.5</v>
      </c>
    </row>
    <row r="170" spans="2:13" hidden="1" x14ac:dyDescent="0.25">
      <c r="B170" t="s">
        <v>184</v>
      </c>
      <c r="E170">
        <v>93.8</v>
      </c>
      <c r="F170">
        <v>135.1</v>
      </c>
      <c r="G170">
        <v>179.8</v>
      </c>
      <c r="H170">
        <v>223</v>
      </c>
      <c r="I170">
        <v>266.5</v>
      </c>
      <c r="J170">
        <v>322.1</v>
      </c>
      <c r="K170">
        <v>375.7</v>
      </c>
      <c r="L170">
        <v>455.8</v>
      </c>
      <c r="M170">
        <v>489.2</v>
      </c>
    </row>
    <row r="171" spans="2:13" hidden="1" x14ac:dyDescent="0.25">
      <c r="B171" t="s">
        <v>185</v>
      </c>
      <c r="E171">
        <v>-243.6</v>
      </c>
      <c r="F171">
        <v>-350</v>
      </c>
      <c r="G171">
        <v>-426.4</v>
      </c>
      <c r="H171">
        <v>-591.4</v>
      </c>
      <c r="I171">
        <v>-696.8</v>
      </c>
      <c r="J171">
        <v>-885.7</v>
      </c>
      <c r="K171">
        <v>-1041.6</v>
      </c>
      <c r="L171">
        <v>-1202.1</v>
      </c>
      <c r="M171">
        <v>-1256.5</v>
      </c>
    </row>
    <row r="172" spans="2:13" hidden="1" x14ac:dyDescent="0.25">
      <c r="B172" t="s">
        <v>186</v>
      </c>
      <c r="E172">
        <v>0.901</v>
      </c>
      <c r="F172">
        <v>0.905</v>
      </c>
      <c r="G172">
        <v>0.913</v>
      </c>
      <c r="H172">
        <v>0.916</v>
      </c>
      <c r="I172">
        <v>0.898</v>
      </c>
      <c r="J172">
        <v>0.85</v>
      </c>
      <c r="K172">
        <v>0.913</v>
      </c>
      <c r="L172">
        <v>0.901</v>
      </c>
      <c r="M172">
        <v>0.919</v>
      </c>
    </row>
    <row r="173" spans="2:13" hidden="1" x14ac:dyDescent="0.25">
      <c r="B173" t="s">
        <v>187</v>
      </c>
      <c r="E173">
        <v>0.729</v>
      </c>
      <c r="F173">
        <v>0.745</v>
      </c>
      <c r="G173">
        <v>0.736</v>
      </c>
      <c r="H173">
        <v>0.737</v>
      </c>
      <c r="I173">
        <v>0.722</v>
      </c>
      <c r="J173">
        <v>0.736</v>
      </c>
      <c r="K173">
        <v>0.737</v>
      </c>
      <c r="L173">
        <v>0.729</v>
      </c>
      <c r="M173">
        <v>0.742</v>
      </c>
    </row>
    <row r="174" spans="2:13" hidden="1" x14ac:dyDescent="0.25">
      <c r="B174" t="s">
        <v>188</v>
      </c>
      <c r="E174">
        <v>0.87</v>
      </c>
      <c r="F174">
        <v>0.868</v>
      </c>
      <c r="G174">
        <v>0.839</v>
      </c>
      <c r="H174">
        <v>0.895</v>
      </c>
      <c r="I174">
        <v>0.846</v>
      </c>
      <c r="J174">
        <v>0.78</v>
      </c>
      <c r="K174">
        <v>0.791</v>
      </c>
      <c r="L174">
        <v>0.786</v>
      </c>
      <c r="M174">
        <v>0.795</v>
      </c>
    </row>
    <row r="175" spans="2:13" hidden="1" x14ac:dyDescent="0.25">
      <c r="B175" t="s">
        <v>189</v>
      </c>
      <c r="E175">
        <v>0.72</v>
      </c>
      <c r="F175">
        <v>0.738</v>
      </c>
      <c r="G175">
        <v>0.74</v>
      </c>
      <c r="H175">
        <v>0.739</v>
      </c>
      <c r="I175">
        <v>0.72</v>
      </c>
      <c r="J175">
        <v>0.736</v>
      </c>
      <c r="K175">
        <v>0.734</v>
      </c>
      <c r="L175">
        <v>0.728</v>
      </c>
      <c r="M175">
        <v>0.742</v>
      </c>
    </row>
    <row r="176" spans="2:13" hidden="1" x14ac:dyDescent="0.25">
      <c r="B176" t="s">
        <v>190</v>
      </c>
      <c r="E176">
        <v>340</v>
      </c>
      <c r="F176">
        <v>510</v>
      </c>
      <c r="G176">
        <v>680</v>
      </c>
      <c r="H176">
        <v>850</v>
      </c>
      <c r="I176">
        <v>1020</v>
      </c>
      <c r="J176">
        <v>1360</v>
      </c>
      <c r="K176">
        <v>1700</v>
      </c>
      <c r="L176">
        <v>2040</v>
      </c>
      <c r="M176">
        <v>2380</v>
      </c>
    </row>
    <row r="177" spans="2:13" hidden="1" x14ac:dyDescent="0.25">
      <c r="B177" t="s">
        <v>191</v>
      </c>
      <c r="E177">
        <v>255</v>
      </c>
      <c r="F177">
        <v>382</v>
      </c>
      <c r="G177">
        <v>510</v>
      </c>
      <c r="H177">
        <v>637</v>
      </c>
      <c r="I177">
        <v>765</v>
      </c>
      <c r="J177">
        <v>1122</v>
      </c>
      <c r="K177">
        <v>1402</v>
      </c>
      <c r="L177">
        <v>1683</v>
      </c>
      <c r="M177">
        <v>1927</v>
      </c>
    </row>
    <row r="178" spans="2:13" hidden="1" x14ac:dyDescent="0.25">
      <c r="B178" t="s">
        <v>192</v>
      </c>
      <c r="E178">
        <v>170</v>
      </c>
      <c r="F178">
        <v>255</v>
      </c>
      <c r="G178">
        <v>340</v>
      </c>
      <c r="H178">
        <v>425</v>
      </c>
      <c r="I178">
        <v>510</v>
      </c>
      <c r="J178">
        <v>850</v>
      </c>
      <c r="K178">
        <v>1062</v>
      </c>
      <c r="L178">
        <v>1275</v>
      </c>
      <c r="M178">
        <v>1487</v>
      </c>
    </row>
    <row r="179" spans="2:13" hidden="1" x14ac:dyDescent="0.25">
      <c r="B179" t="s">
        <v>193</v>
      </c>
      <c r="E179">
        <v>26</v>
      </c>
      <c r="F179">
        <v>34</v>
      </c>
      <c r="G179">
        <v>42</v>
      </c>
      <c r="H179">
        <v>51</v>
      </c>
      <c r="I179">
        <v>63</v>
      </c>
      <c r="J179">
        <v>91</v>
      </c>
      <c r="K179">
        <v>101</v>
      </c>
      <c r="L179">
        <v>140</v>
      </c>
      <c r="M179">
        <v>166</v>
      </c>
    </row>
    <row r="180" spans="2:13" hidden="1" x14ac:dyDescent="0.25">
      <c r="B180" t="s">
        <v>194</v>
      </c>
      <c r="E180">
        <v>38</v>
      </c>
      <c r="F180">
        <v>40</v>
      </c>
      <c r="G180">
        <v>42</v>
      </c>
      <c r="H180">
        <v>44</v>
      </c>
      <c r="I180">
        <v>45</v>
      </c>
      <c r="J180">
        <v>46</v>
      </c>
      <c r="K180">
        <v>48</v>
      </c>
      <c r="L180">
        <v>50</v>
      </c>
      <c r="M180">
        <v>52</v>
      </c>
    </row>
    <row r="181" spans="2:13" hidden="1" x14ac:dyDescent="0.25">
      <c r="B181" t="s">
        <v>195</v>
      </c>
      <c r="E181">
        <v>135478</v>
      </c>
      <c r="F181">
        <v>203217</v>
      </c>
      <c r="G181">
        <v>270956</v>
      </c>
      <c r="H181">
        <v>145155</v>
      </c>
      <c r="I181">
        <v>285471</v>
      </c>
      <c r="J181">
        <v>387080</v>
      </c>
      <c r="K181">
        <v>430626</v>
      </c>
      <c r="L181">
        <v>575781</v>
      </c>
      <c r="M181">
        <v>658035</v>
      </c>
    </row>
    <row r="182" spans="2:13" hidden="1" x14ac:dyDescent="0.25">
      <c r="B182" t="s">
        <v>196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</row>
    <row r="183" spans="2:13" hidden="1" x14ac:dyDescent="0.25">
      <c r="B183" t="s">
        <v>197</v>
      </c>
      <c r="E183">
        <v>108.9</v>
      </c>
      <c r="F183">
        <v>153.6</v>
      </c>
      <c r="G183">
        <v>202.6</v>
      </c>
      <c r="H183">
        <v>282.9</v>
      </c>
      <c r="I183">
        <v>320.1</v>
      </c>
      <c r="J183">
        <v>387.3</v>
      </c>
      <c r="K183">
        <v>446.7</v>
      </c>
      <c r="L183">
        <v>535.7</v>
      </c>
      <c r="M183">
        <v>565.2</v>
      </c>
    </row>
    <row r="184" spans="2:13" hidden="1" x14ac:dyDescent="0.25">
      <c r="B184" t="s">
        <v>198</v>
      </c>
      <c r="E184">
        <v>-265.7</v>
      </c>
      <c r="F184">
        <v>-368.5</v>
      </c>
      <c r="G184">
        <v>-426.1</v>
      </c>
      <c r="H184">
        <v>-720.1</v>
      </c>
      <c r="I184">
        <v>-791.3</v>
      </c>
      <c r="J184">
        <v>-988.1</v>
      </c>
      <c r="K184">
        <v>-1107.1</v>
      </c>
      <c r="L184">
        <v>-1245.6</v>
      </c>
      <c r="M184">
        <v>-1240.5</v>
      </c>
    </row>
    <row r="185" spans="2:13" hidden="1" x14ac:dyDescent="0.25">
      <c r="B185" t="s">
        <v>199</v>
      </c>
      <c r="E185">
        <v>93.8</v>
      </c>
      <c r="F185">
        <v>135.1</v>
      </c>
      <c r="G185">
        <v>179.8</v>
      </c>
      <c r="H185">
        <v>223</v>
      </c>
      <c r="I185">
        <v>266.5</v>
      </c>
      <c r="J185">
        <v>322.1</v>
      </c>
      <c r="K185">
        <v>375.7</v>
      </c>
      <c r="L185">
        <v>455.8</v>
      </c>
      <c r="M185">
        <v>489.2</v>
      </c>
    </row>
    <row r="186" spans="2:13" hidden="1" x14ac:dyDescent="0.25">
      <c r="B186" t="s">
        <v>200</v>
      </c>
      <c r="E186">
        <v>-243.6</v>
      </c>
      <c r="F186">
        <v>-350</v>
      </c>
      <c r="G186">
        <v>-426.4</v>
      </c>
      <c r="H186">
        <v>-591.4</v>
      </c>
      <c r="I186">
        <v>-696.8</v>
      </c>
      <c r="J186">
        <v>-885.7</v>
      </c>
      <c r="K186">
        <v>-1041.6</v>
      </c>
      <c r="L186">
        <v>-1202.1</v>
      </c>
      <c r="M186">
        <v>-1256.5</v>
      </c>
    </row>
    <row r="187" spans="2:13" hidden="1" x14ac:dyDescent="0.25">
      <c r="B187" t="s">
        <v>201</v>
      </c>
      <c r="E187">
        <v>0.901</v>
      </c>
      <c r="F187">
        <v>0.905</v>
      </c>
      <c r="G187">
        <v>0.913</v>
      </c>
      <c r="H187">
        <v>0.916</v>
      </c>
      <c r="I187">
        <v>0.898</v>
      </c>
      <c r="J187">
        <v>0.85</v>
      </c>
      <c r="K187">
        <v>0.913</v>
      </c>
      <c r="L187">
        <v>0.901</v>
      </c>
      <c r="M187">
        <v>0.919</v>
      </c>
    </row>
    <row r="188" spans="2:13" hidden="1" x14ac:dyDescent="0.25">
      <c r="B188" t="s">
        <v>202</v>
      </c>
      <c r="E188">
        <v>0.729</v>
      </c>
      <c r="F188">
        <v>0.745</v>
      </c>
      <c r="G188">
        <v>0.736</v>
      </c>
      <c r="H188">
        <v>0.737</v>
      </c>
      <c r="I188">
        <v>0.722</v>
      </c>
      <c r="J188">
        <v>0.736</v>
      </c>
      <c r="K188">
        <v>0.737</v>
      </c>
      <c r="L188">
        <v>0.729</v>
      </c>
      <c r="M188">
        <v>0.742</v>
      </c>
    </row>
    <row r="189" spans="2:13" hidden="1" x14ac:dyDescent="0.25">
      <c r="B189" t="s">
        <v>203</v>
      </c>
      <c r="E189">
        <v>0.87</v>
      </c>
      <c r="F189">
        <v>0.868</v>
      </c>
      <c r="G189">
        <v>0.839</v>
      </c>
      <c r="H189">
        <v>0.895</v>
      </c>
      <c r="I189">
        <v>0.846</v>
      </c>
      <c r="J189">
        <v>0.78</v>
      </c>
      <c r="K189">
        <v>0.791</v>
      </c>
      <c r="L189">
        <v>0.786</v>
      </c>
      <c r="M189">
        <v>0.795</v>
      </c>
    </row>
    <row r="190" spans="2:13" hidden="1" x14ac:dyDescent="0.25">
      <c r="B190" t="s">
        <v>204</v>
      </c>
      <c r="E190">
        <v>0.72</v>
      </c>
      <c r="F190">
        <v>0.738</v>
      </c>
      <c r="G190">
        <v>0.74</v>
      </c>
      <c r="H190">
        <v>0.739</v>
      </c>
      <c r="I190">
        <v>0.72</v>
      </c>
      <c r="J190">
        <v>0.736</v>
      </c>
      <c r="K190">
        <v>0.734</v>
      </c>
      <c r="L190">
        <v>0.728</v>
      </c>
      <c r="M190">
        <v>0.742</v>
      </c>
    </row>
    <row r="191" spans="2:13" hidden="1" x14ac:dyDescent="0.25">
      <c r="B191" t="s">
        <v>205</v>
      </c>
      <c r="E191">
        <v>340</v>
      </c>
      <c r="F191">
        <v>510</v>
      </c>
      <c r="G191">
        <v>680</v>
      </c>
      <c r="H191">
        <v>850</v>
      </c>
      <c r="I191">
        <v>1020</v>
      </c>
      <c r="J191">
        <v>1360</v>
      </c>
      <c r="K191">
        <v>1700</v>
      </c>
      <c r="L191">
        <v>2040</v>
      </c>
      <c r="M191">
        <v>2380</v>
      </c>
    </row>
    <row r="192" spans="2:13" hidden="1" x14ac:dyDescent="0.25">
      <c r="B192" t="s">
        <v>206</v>
      </c>
      <c r="E192">
        <v>255</v>
      </c>
      <c r="F192">
        <v>382</v>
      </c>
      <c r="G192">
        <v>510</v>
      </c>
      <c r="H192">
        <v>637</v>
      </c>
      <c r="I192">
        <v>765</v>
      </c>
      <c r="J192">
        <v>1122</v>
      </c>
      <c r="K192">
        <v>1402</v>
      </c>
      <c r="L192">
        <v>1683</v>
      </c>
      <c r="M192">
        <v>1927</v>
      </c>
    </row>
    <row r="193" spans="2:13" hidden="1" x14ac:dyDescent="0.25">
      <c r="B193" t="s">
        <v>207</v>
      </c>
      <c r="E193">
        <v>170</v>
      </c>
      <c r="F193">
        <v>255</v>
      </c>
      <c r="G193">
        <v>340</v>
      </c>
      <c r="H193">
        <v>425</v>
      </c>
      <c r="I193">
        <v>510</v>
      </c>
      <c r="J193">
        <v>850</v>
      </c>
      <c r="K193">
        <v>1062</v>
      </c>
      <c r="L193">
        <v>1275</v>
      </c>
      <c r="M193">
        <v>1487</v>
      </c>
    </row>
    <row r="194" spans="2:13" hidden="1" x14ac:dyDescent="0.25">
      <c r="B194" t="s">
        <v>208</v>
      </c>
      <c r="E194">
        <v>29</v>
      </c>
      <c r="F194">
        <v>38</v>
      </c>
      <c r="G194">
        <v>49</v>
      </c>
      <c r="H194">
        <v>56</v>
      </c>
      <c r="I194">
        <v>80</v>
      </c>
      <c r="J194">
        <v>101</v>
      </c>
      <c r="K194">
        <v>125</v>
      </c>
      <c r="L194">
        <v>173</v>
      </c>
      <c r="M194">
        <v>208</v>
      </c>
    </row>
    <row r="195" spans="2:13" hidden="1" x14ac:dyDescent="0.25">
      <c r="B195" t="s">
        <v>209</v>
      </c>
      <c r="E195">
        <v>40</v>
      </c>
      <c r="F195">
        <v>42</v>
      </c>
      <c r="G195">
        <v>44</v>
      </c>
      <c r="H195">
        <v>45</v>
      </c>
      <c r="I195">
        <v>47</v>
      </c>
      <c r="J195">
        <v>48</v>
      </c>
      <c r="K195">
        <v>50</v>
      </c>
      <c r="L195">
        <v>52</v>
      </c>
      <c r="M195">
        <v>54</v>
      </c>
    </row>
    <row r="196" spans="2:13" hidden="1" x14ac:dyDescent="0.25"/>
    <row r="197" spans="2:13" hidden="1" x14ac:dyDescent="0.25"/>
    <row r="198" spans="2:13" hidden="1" x14ac:dyDescent="0.25"/>
    <row r="201" spans="2:13" x14ac:dyDescent="0.25">
      <c r="B201"/>
    </row>
    <row r="202" spans="2:13" x14ac:dyDescent="0.25">
      <c r="B202"/>
    </row>
    <row r="203" spans="2:13" x14ac:dyDescent="0.25">
      <c r="B203"/>
    </row>
    <row r="204" spans="2:13" x14ac:dyDescent="0.25">
      <c r="B204"/>
    </row>
    <row r="205" spans="2:13" x14ac:dyDescent="0.25">
      <c r="B205"/>
    </row>
    <row r="206" spans="2:13" x14ac:dyDescent="0.25">
      <c r="B206"/>
    </row>
  </sheetData>
  <sheetProtection algorithmName="SHA-512" hashValue="foEn1uHH6vhaGhRO/kBMz8bmXOSlmMYIPRBDVzBa4JuDCnh0SHvrIgph0QPxcC2b0e144nR4MRkjh01BLsFhdA==" saltValue="zy0pVV1Lx14tOm+rzscYUg==" spinCount="100000" sheet="1" objects="1" scenarios="1"/>
  <mergeCells count="77">
    <mergeCell ref="B13:D13"/>
    <mergeCell ref="G6:J8"/>
    <mergeCell ref="G9:J9"/>
    <mergeCell ref="G11:H11"/>
    <mergeCell ref="I11:J11"/>
    <mergeCell ref="B14:B16"/>
    <mergeCell ref="C14:C16"/>
    <mergeCell ref="B17:B19"/>
    <mergeCell ref="C17:C19"/>
    <mergeCell ref="B20:B22"/>
    <mergeCell ref="C20:C22"/>
    <mergeCell ref="B23:B25"/>
    <mergeCell ref="C23:C25"/>
    <mergeCell ref="B26:D26"/>
    <mergeCell ref="E26:M26"/>
    <mergeCell ref="B27:B29"/>
    <mergeCell ref="C27:C29"/>
    <mergeCell ref="B30:B32"/>
    <mergeCell ref="C30:C32"/>
    <mergeCell ref="B33:B35"/>
    <mergeCell ref="C33:C35"/>
    <mergeCell ref="B36:B37"/>
    <mergeCell ref="C36:C37"/>
    <mergeCell ref="B38:B39"/>
    <mergeCell ref="C38:C39"/>
    <mergeCell ref="E40:M40"/>
    <mergeCell ref="B41:D41"/>
    <mergeCell ref="E41:M41"/>
    <mergeCell ref="B42:D42"/>
    <mergeCell ref="E42:M42"/>
    <mergeCell ref="B43:D43"/>
    <mergeCell ref="E43:M43"/>
    <mergeCell ref="B44:D44"/>
    <mergeCell ref="E44:M44"/>
    <mergeCell ref="B56:D56"/>
    <mergeCell ref="B57:B59"/>
    <mergeCell ref="C57:C59"/>
    <mergeCell ref="B45:D45"/>
    <mergeCell ref="E45:M45"/>
    <mergeCell ref="B46:D46"/>
    <mergeCell ref="E46:M46"/>
    <mergeCell ref="B47:D47"/>
    <mergeCell ref="E47:M47"/>
    <mergeCell ref="G54:H54"/>
    <mergeCell ref="I54:J54"/>
    <mergeCell ref="B73:B75"/>
    <mergeCell ref="C73:C75"/>
    <mergeCell ref="B60:B62"/>
    <mergeCell ref="C60:C62"/>
    <mergeCell ref="B63:B65"/>
    <mergeCell ref="C63:C65"/>
    <mergeCell ref="B66:B68"/>
    <mergeCell ref="C66:C68"/>
    <mergeCell ref="B90:D90"/>
    <mergeCell ref="E90:M90"/>
    <mergeCell ref="B87:D87"/>
    <mergeCell ref="E87:M87"/>
    <mergeCell ref="B88:D88"/>
    <mergeCell ref="E88:M88"/>
    <mergeCell ref="B89:D89"/>
    <mergeCell ref="E89:M89"/>
    <mergeCell ref="E69:M69"/>
    <mergeCell ref="B85:D85"/>
    <mergeCell ref="E85:M85"/>
    <mergeCell ref="B86:D86"/>
    <mergeCell ref="E86:M86"/>
    <mergeCell ref="B76:B78"/>
    <mergeCell ref="C76:C78"/>
    <mergeCell ref="E83:M83"/>
    <mergeCell ref="B84:D84"/>
    <mergeCell ref="E84:M84"/>
    <mergeCell ref="B79:B80"/>
    <mergeCell ref="C79:C80"/>
    <mergeCell ref="B81:B82"/>
    <mergeCell ref="C81:C82"/>
    <mergeCell ref="B70:B72"/>
    <mergeCell ref="C70:C72"/>
  </mergeCells>
  <conditionalFormatting sqref="E17:M22">
    <cfRule type="cellIs" dxfId="2" priority="1" operator="between">
      <formula>$V$4</formula>
      <formula>$V$5</formula>
    </cfRule>
  </conditionalFormatting>
  <conditionalFormatting sqref="E23:M25 E66:M68">
    <cfRule type="cellIs" dxfId="1" priority="3" operator="between">
      <formula>$V$4</formula>
      <formula>$V$5</formula>
    </cfRule>
  </conditionalFormatting>
  <conditionalFormatting sqref="E60:M65">
    <cfRule type="cellIs" dxfId="0" priority="2" operator="between">
      <formula>$V$4</formula>
      <formula>$V$5</formula>
    </cfRule>
  </conditionalFormatting>
  <dataValidations count="7">
    <dataValidation type="custom" allowBlank="1" showErrorMessage="1" errorTitle="Invalid value" error="Water inlet temperature: 3-14 °C (cooling) or 30-70 °C (heating)." sqref="M3">
      <formula1>OR(AND(M3&gt;=3,M3&lt;=14),AND(M3&gt;=30,M3&lt;=70))</formula1>
    </dataValidation>
    <dataValidation type="custom" allowBlank="1" showErrorMessage="1" errorStyle="warning" errorTitle="Water ΔT" error="Recommended water ΔT (inlet/outlet difference) is 3-8 K. Outside this range the calculation accuracy is reduced." sqref="M4">
      <formula1>AND(ABS(M3-M4)&gt;=3,ABS(M3-M4)&lt;=8)</formula1>
    </dataValidation>
    <dataValidation type="decimal" allowBlank="1" showErrorMessage="1" errorTitle="Invalid value" error="Room temperature: 16-32 °C." sqref="M5">
      <formula1>16</formula1>
      <formula2>32</formula2>
    </dataValidation>
    <dataValidation type="list" allowBlank="1" showInputMessage="1" showErrorMessage="1" sqref="M6">
      <formula1>"12,30,50"</formula1>
    </dataValidation>
    <dataValidation type="decimal" allowBlank="1" showErrorMessage="1" errorTitle="Invalid value" error="Room relative humidity: 30-80 %." sqref="M7">
      <formula1>30</formula1>
      <formula2>80</formula2>
    </dataValidation>
    <dataValidation type="decimal" allowBlank="1" showErrorMessage="1" operator="greaterThan" errorTitle="Invalid value" error="Enter a capacity greater than 0 W." sqref="M8">
      <formula1>0</formula1>
    </dataValidation>
    <dataValidation type="decimal" allowBlank="1" showErrorMessage="1" errorTitle="Invalid value" error="Enter a value from 0 to 100 %." sqref="M9 M10">
      <formula1>0</formula1>
      <formula2>1</formula2>
    </dataValidation>
  </dataValidations>
  <printOptions horizontalCentered="1"/>
  <pageMargins left="0.78740157480314965" right="0.39370078740157483" top="0.35433070866141736" bottom="0.35433070866141736" header="0.31496062992125984" footer="0.31496062992125984"/>
  <pageSetup scale="49" orientation="portrait" r:id="rId1"/>
  <rowBreaks count="1" manualBreakCount="1">
    <brk id="94" min="1" max="12" man="1"/>
  </rowBreaks>
  <ignoredErrors>
    <ignoredError sqref="E15:M27 F37:M37 F36:M36 E36:E37 E60:M68 E73:M76 E79:M80 F14:M14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FH4-H Select</vt:lpstr>
      <vt:lpstr>DF2 AC Select</vt:lpstr>
      <vt:lpstr>DF4 AC Select</vt:lpstr>
      <vt:lpstr>DF2 EC Select</vt:lpstr>
      <vt:lpstr>DF4 EC Select</vt:lpstr>
      <vt:lpstr>'DF2 AC Select'!Print_Area</vt:lpstr>
      <vt:lpstr>'DF2 EC Select'!Print_Area</vt:lpstr>
      <vt:lpstr>'DF4 AC Select'!Print_Area</vt:lpstr>
      <vt:lpstr>'DF4 EC Select'!Print_Area</vt:lpstr>
      <vt:lpstr>'FH4-H Select'!Print_Area</vt:lpstr>
    </vt:vector>
  </TitlesOfParts>
  <Company>Konveka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Konveka</dc:creator>
  <cp:lastModifiedBy>Konveka</cp:lastModifiedBy>
  <cp:lastPrinted>2026-01-10T19:47:34Z</cp:lastPrinted>
  <dcterms:created xsi:type="dcterms:W3CDTF">2026-01-10T14:58:05Z</dcterms:created>
  <dcterms:modified xsi:type="dcterms:W3CDTF">2026-09-20T09:48:34Z</dcterms:modified>
</cp:coreProperties>
</file>