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f3ca257ae7b43be/Desktop/"/>
    </mc:Choice>
  </mc:AlternateContent>
  <xr:revisionPtr revIDLastSave="64" documentId="8_{060DCEBC-8E04-432E-82D1-9CEF9C0B7F36}" xr6:coauthVersionLast="47" xr6:coauthVersionMax="47" xr10:uidLastSave="{8162988C-D0FA-4EB2-BF4D-2F7E2FF1CB52}"/>
  <bookViews>
    <workbookView xWindow="-108" yWindow="-108" windowWidth="23256" windowHeight="12456" xr2:uid="{14874D2B-9890-4298-935E-5C7C93FEBF93}"/>
  </bookViews>
  <sheets>
    <sheet name="HWF Select" sheetId="1" r:id="rId1"/>
  </sheets>
  <externalReferences>
    <externalReference r:id="rId2"/>
  </externalReferences>
  <definedNames>
    <definedName name="__xlnm.Print_Area">'[1]FC select'!$B$60:$Z$74</definedName>
    <definedName name="_xlnm.Print_Area" localSheetId="0">'HWF Select'!$B$2:$J$45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" l="1"/>
  <c r="F16" i="1"/>
  <c r="G16" i="1"/>
  <c r="H16" i="1"/>
  <c r="I16" i="1"/>
  <c r="J16" i="1"/>
  <c r="E17" i="1"/>
  <c r="F17" i="1"/>
  <c r="G17" i="1"/>
  <c r="H17" i="1"/>
  <c r="I17" i="1"/>
  <c r="J17" i="1"/>
  <c r="E18" i="1"/>
  <c r="F18" i="1"/>
  <c r="G18" i="1"/>
  <c r="H18" i="1"/>
  <c r="I18" i="1"/>
  <c r="J18" i="1"/>
  <c r="E19" i="1"/>
  <c r="F19" i="1"/>
  <c r="G19" i="1"/>
  <c r="H19" i="1"/>
  <c r="I19" i="1"/>
  <c r="J19" i="1"/>
  <c r="E20" i="1"/>
  <c r="F20" i="1"/>
  <c r="G20" i="1"/>
  <c r="H20" i="1"/>
  <c r="I20" i="1"/>
  <c r="J20" i="1"/>
  <c r="E21" i="1"/>
  <c r="F21" i="1"/>
  <c r="G21" i="1"/>
  <c r="H21" i="1"/>
  <c r="I21" i="1"/>
  <c r="J21" i="1"/>
  <c r="Y3" i="1"/>
  <c r="Y4" i="1"/>
  <c r="Y5" i="1"/>
  <c r="Y6" i="1"/>
  <c r="E12" i="1"/>
  <c r="F12" i="1"/>
  <c r="G12" i="1"/>
  <c r="H12" i="1"/>
  <c r="I12" i="1"/>
  <c r="J12" i="1"/>
  <c r="E27" i="1"/>
  <c r="F27" i="1"/>
  <c r="G27" i="1"/>
  <c r="H27" i="1"/>
  <c r="I27" i="1"/>
  <c r="J27" i="1"/>
  <c r="F22" i="1" l="1"/>
  <c r="E22" i="1"/>
  <c r="E23" i="1" s="1"/>
  <c r="J22" i="1"/>
  <c r="I22" i="1"/>
  <c r="H22" i="1"/>
  <c r="G22" i="1"/>
  <c r="E24" i="1" l="1"/>
  <c r="F24" i="1"/>
  <c r="F23" i="1"/>
  <c r="I24" i="1"/>
  <c r="I23" i="1"/>
  <c r="J24" i="1"/>
  <c r="J23" i="1"/>
  <c r="G24" i="1"/>
  <c r="G23" i="1"/>
  <c r="H24" i="1"/>
  <c r="H23" i="1"/>
</calcChain>
</file>

<file path=xl/sharedStrings.xml><?xml version="1.0" encoding="utf-8"?>
<sst xmlns="http://schemas.openxmlformats.org/spreadsheetml/2006/main" count="81" uniqueCount="62">
  <si>
    <t>1155×410×342</t>
    <phoneticPr fontId="0" type="noConversion"/>
  </si>
  <si>
    <t>1044×374×304</t>
    <phoneticPr fontId="0" type="noConversion"/>
  </si>
  <si>
    <t>927×365×287</t>
    <phoneticPr fontId="0" type="noConversion"/>
  </si>
  <si>
    <t>1081×327×248</t>
  </si>
  <si>
    <t>972×302×224</t>
  </si>
  <si>
    <t>850×291×203</t>
  </si>
  <si>
    <t>E</t>
  </si>
  <si>
    <t>kPa</t>
  </si>
  <si>
    <t>dB(A)</t>
  </si>
  <si>
    <t>A</t>
  </si>
  <si>
    <t>W</t>
  </si>
  <si>
    <t>220~230V / 1Ph / 50 or 60Hz</t>
  </si>
  <si>
    <t>dT</t>
  </si>
  <si>
    <t>Cooling / Heating</t>
  </si>
  <si>
    <t>Температура воды на входе, °C</t>
  </si>
  <si>
    <t>Температура воды на выходе, °C</t>
  </si>
  <si>
    <t>Температура в помещении, °C</t>
  </si>
  <si>
    <t xml:space="preserve">Требуемая мощность, Вт </t>
  </si>
  <si>
    <t>Отклонение +</t>
  </si>
  <si>
    <t>Отклонение -</t>
  </si>
  <si>
    <t>Настенные фанкойлы HWF</t>
  </si>
  <si>
    <t>Технические характеристики</t>
  </si>
  <si>
    <t>Модель</t>
  </si>
  <si>
    <t>Расход воздуха</t>
  </si>
  <si>
    <t>м³/ч</t>
  </si>
  <si>
    <t>Высокая</t>
  </si>
  <si>
    <t>Средняя</t>
  </si>
  <si>
    <t>Низкая</t>
  </si>
  <si>
    <t>Полная
холодопроизводительность</t>
  </si>
  <si>
    <t>Чувствительная
холодопроизводительность</t>
  </si>
  <si>
    <t>Тепловая мощность</t>
  </si>
  <si>
    <t>Вт</t>
  </si>
  <si>
    <t>Электропитание</t>
  </si>
  <si>
    <t>Макс. мощность</t>
  </si>
  <si>
    <t>Макс. ток</t>
  </si>
  <si>
    <t>Макс. уровень шума</t>
  </si>
  <si>
    <t>Макс. расход воды</t>
  </si>
  <si>
    <t>l/h</t>
  </si>
  <si>
    <t>Макс. потери давления воды</t>
  </si>
  <si>
    <t>Макс. рабочее давление</t>
  </si>
  <si>
    <t>МПа</t>
  </si>
  <si>
    <t>Класс изоляции</t>
  </si>
  <si>
    <t>Тип вентилятора</t>
  </si>
  <si>
    <t>Тип двигателя</t>
  </si>
  <si>
    <t>Тип теплообменника</t>
  </si>
  <si>
    <t>Материал теплообменника</t>
  </si>
  <si>
    <t>Размер патрубков подачи/обратки</t>
  </si>
  <si>
    <t>Размер дренажного патрубка</t>
  </si>
  <si>
    <t>Контроллер</t>
  </si>
  <si>
    <t>Тангенциальный вентилятор</t>
  </si>
  <si>
    <t>EC двигатель вентилятора с управлением 0–10 V</t>
  </si>
  <si>
    <t>2-рядный оребрённый теплообменник</t>
  </si>
  <si>
    <t>Медь - алюминий</t>
  </si>
  <si>
    <t>1/2" внутренняя резьба</t>
  </si>
  <si>
    <t>d16 мм</t>
  </si>
  <si>
    <t>Инфракрасный пульт дистанционного управления (опция: проводной контроллер)</t>
  </si>
  <si>
    <t>Размер устройства Ш/Г/В</t>
  </si>
  <si>
    <t>Размер упаковки Ш/Г/В</t>
  </si>
  <si>
    <t>Вес устройства</t>
  </si>
  <si>
    <t>Вес брутто</t>
  </si>
  <si>
    <t>мм</t>
  </si>
  <si>
    <t>кг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</si>
</sst>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2"/>
      <color rgb="FF000000"/>
      <name val="Open Sans"/>
      <family val="2"/>
    </font>
    <font>
      <sz val="12"/>
      <color indexed="8"/>
      <name val="Open Sans"/>
      <family val="2"/>
    </font>
    <font>
      <b/>
      <sz val="12"/>
      <name val="Open Sans"/>
      <family val="2"/>
    </font>
    <font>
      <sz val="11"/>
      <color theme="1"/>
      <name val="Calibri"/>
      <family val="2"/>
      <scheme val="minor"/>
    </font>
    <font>
      <sz val="14"/>
      <name val="Open Sans"/>
      <family val="2"/>
    </font>
    <font>
      <b/>
      <sz val="20"/>
      <name val="Open Sans"/>
      <family val="2"/>
    </font>
    <font>
      <sz val="10"/>
      <color rgb="FF00000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8E8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thin">
        <color rgb="FF211F1F"/>
      </bottom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 style="thin">
        <color rgb="FF211F1F"/>
      </top>
      <bottom style="thin">
        <color rgb="FF211F1F"/>
      </bottom>
      <diagonal/>
    </border>
    <border>
      <left style="thin">
        <color rgb="FF211F1F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rgb="FF211F1F"/>
      </left>
      <right style="thin">
        <color rgb="FF211F1F"/>
      </right>
      <top style="thin">
        <color rgb="FF211F1F"/>
      </top>
      <bottom style="medium">
        <color indexed="64"/>
      </bottom>
      <diagonal/>
    </border>
    <border>
      <left style="thin">
        <color rgb="FF211F1F"/>
      </left>
      <right style="medium">
        <color indexed="64"/>
      </right>
      <top style="thin">
        <color rgb="FF211F1F"/>
      </top>
      <bottom style="thin">
        <color rgb="FF211F1F"/>
      </bottom>
      <diagonal/>
    </border>
    <border>
      <left style="thin">
        <color rgb="FF211F1F"/>
      </left>
      <right style="medium">
        <color indexed="64"/>
      </right>
      <top style="medium">
        <color indexed="64"/>
      </top>
      <bottom style="thin">
        <color rgb="FF211F1F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rgb="FF211F1F"/>
      </left>
      <right style="thin">
        <color rgb="FF211F1F"/>
      </right>
      <top style="medium">
        <color indexed="64"/>
      </top>
      <bottom style="thin">
        <color rgb="FF211F1F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6" fillId="0" borderId="0">
      <alignment vertical="center"/>
    </xf>
  </cellStyleXfs>
  <cellXfs count="94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1" fontId="2" fillId="0" borderId="5" xfId="0" applyNumberFormat="1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shrinkToFit="1"/>
    </xf>
    <xf numFmtId="2" fontId="2" fillId="3" borderId="1" xfId="0" applyNumberFormat="1" applyFont="1" applyFill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shrinkToFit="1"/>
    </xf>
    <xf numFmtId="2" fontId="2" fillId="0" borderId="0" xfId="0" applyNumberFormat="1" applyFont="1" applyAlignment="1">
      <alignment horizontal="center" vertical="center"/>
    </xf>
    <xf numFmtId="3" fontId="2" fillId="0" borderId="13" xfId="0" applyNumberFormat="1" applyFont="1" applyBorder="1" applyAlignment="1">
      <alignment horizontal="center" vertical="center" shrinkToFit="1"/>
    </xf>
    <xf numFmtId="3" fontId="2" fillId="3" borderId="14" xfId="0" applyNumberFormat="1" applyFont="1" applyFill="1" applyBorder="1" applyAlignment="1">
      <alignment horizontal="center" vertical="center" wrapText="1"/>
    </xf>
    <xf numFmtId="3" fontId="2" fillId="0" borderId="15" xfId="0" applyNumberFormat="1" applyFont="1" applyBorder="1" applyAlignment="1">
      <alignment horizontal="center" vertical="center" shrinkToFit="1"/>
    </xf>
    <xf numFmtId="3" fontId="2" fillId="0" borderId="16" xfId="0" applyNumberFormat="1" applyFont="1" applyBorder="1" applyAlignment="1">
      <alignment horizontal="center" vertical="center" shrinkToFit="1"/>
    </xf>
    <xf numFmtId="3" fontId="2" fillId="3" borderId="1" xfId="0" applyNumberFormat="1" applyFont="1" applyFill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shrinkToFit="1"/>
    </xf>
    <xf numFmtId="1" fontId="2" fillId="0" borderId="0" xfId="0" applyNumberFormat="1" applyFont="1" applyAlignment="1">
      <alignment horizontal="left" vertical="center"/>
    </xf>
    <xf numFmtId="3" fontId="2" fillId="0" borderId="17" xfId="0" applyNumberFormat="1" applyFont="1" applyBorder="1" applyAlignment="1">
      <alignment horizontal="center" vertical="center" shrinkToFit="1"/>
    </xf>
    <xf numFmtId="3" fontId="2" fillId="3" borderId="18" xfId="0" applyNumberFormat="1" applyFont="1" applyFill="1" applyBorder="1" applyAlignment="1">
      <alignment horizontal="center" vertical="center" wrapText="1"/>
    </xf>
    <xf numFmtId="3" fontId="2" fillId="0" borderId="19" xfId="0" applyNumberFormat="1" applyFont="1" applyBorder="1" applyAlignment="1">
      <alignment horizontal="center" vertical="center" shrinkToFit="1"/>
    </xf>
    <xf numFmtId="3" fontId="2" fillId="0" borderId="19" xfId="0" applyNumberFormat="1" applyFont="1" applyBorder="1" applyAlignment="1">
      <alignment horizontal="center" vertical="center" wrapText="1"/>
    </xf>
    <xf numFmtId="3" fontId="2" fillId="0" borderId="13" xfId="0" applyNumberFormat="1" applyFont="1" applyBorder="1" applyAlignment="1">
      <alignment horizontal="center" vertical="center" wrapText="1"/>
    </xf>
    <xf numFmtId="0" fontId="2" fillId="0" borderId="0" xfId="1" applyFont="1" applyAlignment="1" applyProtection="1">
      <alignment horizontal="left" vertical="center"/>
      <protection hidden="1"/>
    </xf>
    <xf numFmtId="0" fontId="5" fillId="0" borderId="26" xfId="0" applyFont="1" applyBorder="1" applyAlignment="1">
      <alignment horizontal="center" vertical="center"/>
    </xf>
    <xf numFmtId="3" fontId="5" fillId="3" borderId="26" xfId="0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9" fontId="2" fillId="0" borderId="1" xfId="2" applyFont="1" applyFill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horizontal="right" vertical="center"/>
      <protection hidden="1"/>
    </xf>
    <xf numFmtId="3" fontId="5" fillId="0" borderId="1" xfId="1" applyNumberFormat="1" applyFont="1" applyBorder="1" applyAlignment="1" applyProtection="1">
      <alignment horizontal="center" vertical="center"/>
      <protection locked="0" hidden="1"/>
    </xf>
    <xf numFmtId="0" fontId="2" fillId="0" borderId="0" xfId="3" applyFont="1" applyAlignment="1">
      <alignment vertical="top"/>
    </xf>
    <xf numFmtId="0" fontId="2" fillId="0" borderId="0" xfId="1" applyFont="1" applyAlignment="1" applyProtection="1">
      <alignment horizontal="center" vertical="center"/>
      <protection hidden="1"/>
    </xf>
    <xf numFmtId="0" fontId="8" fillId="0" borderId="0" xfId="1" applyFont="1" applyAlignment="1" applyProtection="1">
      <alignment vertical="center" wrapText="1"/>
      <protection hidden="1"/>
    </xf>
    <xf numFmtId="0" fontId="8" fillId="0" borderId="0" xfId="0" applyFont="1" applyAlignment="1">
      <alignment vertical="center"/>
    </xf>
    <xf numFmtId="0" fontId="5" fillId="0" borderId="1" xfId="1" applyFont="1" applyBorder="1" applyAlignment="1" applyProtection="1">
      <alignment horizontal="center" vertical="center"/>
      <protection locked="0" hidden="1"/>
    </xf>
    <xf numFmtId="0" fontId="2" fillId="0" borderId="1" xfId="1" applyFont="1" applyBorder="1" applyAlignment="1" applyProtection="1">
      <alignment horizontal="center" vertical="center"/>
      <protection hidden="1"/>
    </xf>
    <xf numFmtId="0" fontId="2" fillId="0" borderId="0" xfId="1" applyFont="1" applyAlignment="1" applyProtection="1">
      <alignment vertical="center"/>
      <protection hidden="1"/>
    </xf>
    <xf numFmtId="0" fontId="9" fillId="0" borderId="0" xfId="0" applyFont="1" applyAlignment="1">
      <alignment horizontal="left" vertical="center"/>
    </xf>
    <xf numFmtId="0" fontId="7" fillId="0" borderId="0" xfId="3" applyFont="1">
      <alignment vertical="center"/>
    </xf>
    <xf numFmtId="0" fontId="2" fillId="0" borderId="26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0" fontId="2" fillId="0" borderId="22" xfId="0" applyFont="1" applyBorder="1" applyAlignment="1" applyProtection="1">
      <alignment horizontal="center" vertical="top" wrapText="1"/>
      <protection locked="0" hidden="1"/>
    </xf>
    <xf numFmtId="0" fontId="2" fillId="0" borderId="24" xfId="0" applyFont="1" applyBorder="1" applyAlignment="1" applyProtection="1">
      <alignment horizontal="center" vertical="top" wrapText="1"/>
      <protection locked="0" hidden="1"/>
    </xf>
    <xf numFmtId="0" fontId="2" fillId="0" borderId="18" xfId="0" applyFont="1" applyBorder="1" applyAlignment="1" applyProtection="1">
      <alignment horizontal="center" vertical="top" wrapText="1"/>
      <protection locked="0" hidden="1"/>
    </xf>
    <xf numFmtId="0" fontId="2" fillId="0" borderId="20" xfId="0" applyFont="1" applyBorder="1" applyAlignment="1" applyProtection="1">
      <alignment horizontal="center" vertical="top" wrapText="1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2" fillId="0" borderId="12" xfId="0" applyFont="1" applyBorder="1" applyAlignment="1" applyProtection="1">
      <alignment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0" xfId="0" applyFont="1" applyBorder="1" applyAlignment="1" applyProtection="1">
      <alignment vertical="top" wrapText="1"/>
      <protection locked="0" hidden="1"/>
    </xf>
    <xf numFmtId="0" fontId="3" fillId="0" borderId="1" xfId="0" applyFont="1" applyBorder="1" applyAlignment="1" applyProtection="1">
      <alignment vertical="top"/>
      <protection locked="0" hidden="1"/>
    </xf>
    <xf numFmtId="0" fontId="2" fillId="0" borderId="9" xfId="0" applyFont="1" applyBorder="1" applyAlignment="1" applyProtection="1">
      <alignment horizontal="center" vertical="top" wrapText="1"/>
      <protection locked="0" hidden="1"/>
    </xf>
    <xf numFmtId="0" fontId="2" fillId="0" borderId="2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vertical="top" wrapText="1"/>
      <protection locked="0" hidden="1"/>
    </xf>
    <xf numFmtId="0" fontId="3" fillId="0" borderId="1" xfId="0" applyFont="1" applyBorder="1" applyAlignment="1" applyProtection="1">
      <alignment horizontal="center" vertical="top"/>
      <protection locked="0" hidden="1"/>
    </xf>
    <xf numFmtId="0" fontId="2" fillId="0" borderId="4" xfId="0" applyFont="1" applyBorder="1" applyAlignment="1" applyProtection="1">
      <alignment horizontal="center" vertical="top" wrapText="1"/>
      <protection locked="0" hidden="1"/>
    </xf>
    <xf numFmtId="0" fontId="2" fillId="0" borderId="3" xfId="0" applyFont="1" applyBorder="1" applyAlignment="1" applyProtection="1">
      <alignment vertical="top" wrapText="1"/>
      <protection locked="0" hidden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left" vertical="top" wrapText="1"/>
      <protection locked="0" hidden="1"/>
    </xf>
    <xf numFmtId="0" fontId="2" fillId="0" borderId="4" xfId="0" applyFont="1" applyBorder="1" applyAlignment="1" applyProtection="1">
      <alignment horizontal="left" vertical="top" wrapText="1"/>
      <protection locked="0" hidden="1"/>
    </xf>
    <xf numFmtId="0" fontId="2" fillId="0" borderId="3" xfId="0" applyFont="1" applyBorder="1" applyAlignment="1" applyProtection="1">
      <alignment horizontal="left" vertical="top" wrapText="1"/>
      <protection locked="0" hidden="1"/>
    </xf>
    <xf numFmtId="0" fontId="2" fillId="0" borderId="1" xfId="0" applyFont="1" applyBorder="1" applyAlignment="1">
      <alignment horizontal="center" vertical="center" wrapText="1"/>
    </xf>
    <xf numFmtId="0" fontId="2" fillId="0" borderId="25" xfId="0" applyFont="1" applyBorder="1" applyAlignment="1" applyProtection="1">
      <alignment horizontal="left" vertical="top" wrapText="1"/>
      <protection locked="0" hidden="1"/>
    </xf>
    <xf numFmtId="0" fontId="2" fillId="0" borderId="23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5" fillId="0" borderId="2" xfId="0" applyFont="1" applyBorder="1" applyAlignment="1" applyProtection="1">
      <alignment horizontal="center" vertical="top" wrapText="1"/>
      <protection locked="0" hidden="1"/>
    </xf>
    <xf numFmtId="0" fontId="5" fillId="0" borderId="4" xfId="0" applyFont="1" applyBorder="1" applyAlignment="1" applyProtection="1">
      <alignment horizontal="center" vertical="top" wrapText="1"/>
      <protection locked="0" hidden="1"/>
    </xf>
    <xf numFmtId="0" fontId="5" fillId="0" borderId="3" xfId="0" applyFont="1" applyBorder="1" applyAlignment="1" applyProtection="1">
      <alignment horizontal="center" vertical="top" wrapText="1"/>
      <protection locked="0" hidden="1"/>
    </xf>
    <xf numFmtId="0" fontId="2" fillId="0" borderId="26" xfId="0" applyFont="1" applyBorder="1" applyAlignment="1" applyProtection="1">
      <alignment horizontal="left" vertical="top" wrapText="1"/>
      <protection locked="0" hidden="1"/>
    </xf>
    <xf numFmtId="0" fontId="2" fillId="0" borderId="22" xfId="0" applyFont="1" applyBorder="1" applyAlignment="1" applyProtection="1">
      <alignment horizontal="left" vertical="top" wrapText="1"/>
      <protection locked="0" hidden="1"/>
    </xf>
    <xf numFmtId="0" fontId="2" fillId="0" borderId="20" xfId="0" applyFont="1" applyBorder="1" applyAlignment="1" applyProtection="1">
      <alignment horizontal="left" vertical="top" wrapText="1"/>
      <protection locked="0" hidden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26" xfId="0" applyFont="1" applyBorder="1" applyAlignment="1" applyProtection="1">
      <alignment horizontal="center" vertical="top" wrapText="1"/>
      <protection locked="0" hidden="1"/>
    </xf>
    <xf numFmtId="0" fontId="2" fillId="0" borderId="22" xfId="0" applyFont="1" applyBorder="1" applyAlignment="1" applyProtection="1">
      <alignment horizontal="center" vertical="top" wrapText="1"/>
      <protection locked="0" hidden="1"/>
    </xf>
    <xf numFmtId="0" fontId="2" fillId="0" borderId="9" xfId="0" applyFont="1" applyBorder="1" applyAlignment="1" applyProtection="1">
      <alignment horizontal="center" vertical="top" wrapText="1"/>
      <protection locked="0" hidden="1"/>
    </xf>
  </cellXfs>
  <cellStyles count="4">
    <cellStyle name="Įprastas 2" xfId="1" xr:uid="{A1496AFF-0961-4C11-9744-874044F0E3F2}"/>
    <cellStyle name="Normal" xfId="0" builtinId="0"/>
    <cellStyle name="Normal 2 2" xfId="3" xr:uid="{344093F1-00FD-4037-BE63-678E157A290D}"/>
    <cellStyle name="Procentai 2" xfId="2" xr:uid="{0AE04A9E-7AE3-4BB8-8514-64EEF82C4EFD}"/>
  </cellStyles>
  <dxfs count="2">
    <dxf>
      <font>
        <b/>
        <i val="0"/>
        <strike val="0"/>
        <color theme="0"/>
      </font>
      <fill>
        <patternFill>
          <bgColor rgb="FFFF6969"/>
        </patternFill>
      </fill>
    </dxf>
    <dxf>
      <font>
        <b/>
        <i val="0"/>
        <strike val="0"/>
        <color theme="0"/>
      </font>
      <fill>
        <patternFill>
          <bgColor rgb="FF4D93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640096</xdr:colOff>
      <xdr:row>1</xdr:row>
      <xdr:rowOff>33542</xdr:rowOff>
    </xdr:from>
    <xdr:ext cx="3138671" cy="431291"/>
    <xdr:pic>
      <xdr:nvPicPr>
        <xdr:cNvPr id="3" name="Picture 2">
          <a:extLst>
            <a:ext uri="{FF2B5EF4-FFF2-40B4-BE49-F238E27FC236}">
              <a16:creationId xmlns:a16="http://schemas.microsoft.com/office/drawing/2014/main" id="{86CBAA16-1191-4DB0-80ED-A29AEEB13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68629" y="253675"/>
          <a:ext cx="3138671" cy="431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52753</xdr:colOff>
      <xdr:row>2</xdr:row>
      <xdr:rowOff>41031</xdr:rowOff>
    </xdr:from>
    <xdr:to>
      <xdr:col>4</xdr:col>
      <xdr:colOff>85783</xdr:colOff>
      <xdr:row>10</xdr:row>
      <xdr:rowOff>123092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AEEDCE5-7F8B-7271-3DBE-8FBACBDA8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738" y="486508"/>
          <a:ext cx="3409276" cy="2051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ADB9C-1683-4C25-BAA7-6E57914900CB}">
  <dimension ref="A3:AA47"/>
  <sheetViews>
    <sheetView showGridLines="0" tabSelected="1" zoomScale="90" zoomScaleNormal="90" zoomScaleSheetLayoutView="85" workbookViewId="0">
      <selection activeCell="J3" sqref="J3"/>
    </sheetView>
  </sheetViews>
  <sheetFormatPr defaultRowHeight="17.399999999999999" x14ac:dyDescent="0.25"/>
  <cols>
    <col min="1" max="1" width="8" style="1" customWidth="1"/>
    <col min="2" max="2" width="32.33203125" style="1" bestFit="1" customWidth="1"/>
    <col min="3" max="3" width="6.5546875" style="1" bestFit="1" customWidth="1"/>
    <col min="4" max="4" width="10.33203125" style="2" bestFit="1" customWidth="1"/>
    <col min="5" max="10" width="20.77734375" style="1" customWidth="1"/>
    <col min="11" max="23" width="8.88671875" style="1"/>
    <col min="24" max="24" width="19.6640625" style="1" hidden="1" customWidth="1"/>
    <col min="25" max="25" width="7.88671875" style="1" hidden="1" customWidth="1"/>
    <col min="26" max="27" width="7.88671875" style="1" customWidth="1"/>
    <col min="28" max="16384" width="8.88671875" style="1"/>
  </cols>
  <sheetData>
    <row r="3" spans="1:25" x14ac:dyDescent="0.25">
      <c r="G3" s="47"/>
      <c r="I3" s="38" t="s">
        <v>14</v>
      </c>
      <c r="J3" s="44">
        <v>7</v>
      </c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8" t="s">
        <v>13</v>
      </c>
      <c r="Y3" s="45">
        <f>J3-J4</f>
        <v>-5</v>
      </c>
    </row>
    <row r="4" spans="1:25" x14ac:dyDescent="0.25">
      <c r="G4" s="47"/>
      <c r="I4" s="38" t="s">
        <v>15</v>
      </c>
      <c r="J4" s="44">
        <v>12</v>
      </c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38" t="s">
        <v>12</v>
      </c>
      <c r="Y4" s="45">
        <f>IF((J5-(J4+J3)/2)&lt;0, 0-(J5-(J4+J3)/2),(J5-(J4+J3)/2))</f>
        <v>17.5</v>
      </c>
    </row>
    <row r="5" spans="1:25" x14ac:dyDescent="0.25">
      <c r="B5"/>
      <c r="I5" s="38" t="s">
        <v>16</v>
      </c>
      <c r="J5" s="44">
        <v>27</v>
      </c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41">
        <f>IF(J7*(1-$J$9)=0,0.00001,J7*(1-$J$9))</f>
        <v>2450</v>
      </c>
    </row>
    <row r="6" spans="1:25" ht="28.8" x14ac:dyDescent="0.25">
      <c r="C6" s="43"/>
      <c r="D6" s="43"/>
      <c r="E6" s="87" t="s">
        <v>20</v>
      </c>
      <c r="F6" s="87"/>
      <c r="G6" s="87"/>
      <c r="H6" s="43"/>
      <c r="I6" s="43"/>
      <c r="J6" s="43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33"/>
      <c r="Y6" s="41">
        <f>IF(J7*(1+$J$8)=0,0.00001,J7*(1+$J$8))</f>
        <v>2875</v>
      </c>
    </row>
    <row r="7" spans="1:25" ht="17.399999999999999" customHeight="1" x14ac:dyDescent="0.25">
      <c r="C7" s="40"/>
      <c r="E7" s="88" t="s">
        <v>21</v>
      </c>
      <c r="F7" s="88"/>
      <c r="G7" s="88"/>
      <c r="H7" s="43"/>
      <c r="I7" s="38" t="s">
        <v>17</v>
      </c>
      <c r="J7" s="39">
        <v>2500</v>
      </c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</row>
    <row r="8" spans="1:25" ht="17.399999999999999" customHeight="1" x14ac:dyDescent="0.25">
      <c r="D8" s="43"/>
      <c r="H8" s="43"/>
      <c r="I8" s="38" t="s">
        <v>18</v>
      </c>
      <c r="J8" s="37">
        <v>0.15</v>
      </c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</row>
    <row r="9" spans="1:25" ht="21" x14ac:dyDescent="0.25">
      <c r="H9" s="48"/>
      <c r="I9" s="38" t="s">
        <v>19</v>
      </c>
      <c r="J9" s="37">
        <v>0.02</v>
      </c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</row>
    <row r="10" spans="1:25" x14ac:dyDescent="0.25"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</row>
    <row r="11" spans="1:25" x14ac:dyDescent="0.25"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</row>
    <row r="12" spans="1:25" s="2" customFormat="1" ht="17.399999999999999" customHeight="1" thickBot="1" x14ac:dyDescent="0.3">
      <c r="A12" s="36"/>
      <c r="B12" s="79" t="s">
        <v>22</v>
      </c>
      <c r="C12" s="80"/>
      <c r="D12" s="81"/>
      <c r="E12" s="35" t="str">
        <f t="shared" ref="E12:J12" si="0">"HWF"&amp;E13/10&amp;"-"&amp;"EC"</f>
        <v>HWF43-EC</v>
      </c>
      <c r="F12" s="34" t="str">
        <f t="shared" si="0"/>
        <v>HWF51-EC</v>
      </c>
      <c r="G12" s="35" t="str">
        <f t="shared" si="0"/>
        <v>HWF68-EC</v>
      </c>
      <c r="H12" s="34" t="str">
        <f t="shared" si="0"/>
        <v>HWF85-EC</v>
      </c>
      <c r="I12" s="35" t="str">
        <f t="shared" si="0"/>
        <v>HWF102-EC</v>
      </c>
      <c r="J12" s="34" t="str">
        <f t="shared" si="0"/>
        <v>HWF120-EC</v>
      </c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</row>
    <row r="13" spans="1:25" x14ac:dyDescent="0.25">
      <c r="A13" s="14"/>
      <c r="B13" s="82" t="s">
        <v>23</v>
      </c>
      <c r="C13" s="49" t="s">
        <v>24</v>
      </c>
      <c r="D13" s="50" t="s">
        <v>25</v>
      </c>
      <c r="E13" s="29">
        <v>430</v>
      </c>
      <c r="F13" s="30">
        <v>510</v>
      </c>
      <c r="G13" s="29">
        <v>680</v>
      </c>
      <c r="H13" s="30">
        <v>850</v>
      </c>
      <c r="I13" s="29">
        <v>1020</v>
      </c>
      <c r="J13" s="28">
        <v>1200</v>
      </c>
    </row>
    <row r="14" spans="1:25" x14ac:dyDescent="0.25">
      <c r="A14" s="14"/>
      <c r="B14" s="83"/>
      <c r="C14" s="51"/>
      <c r="D14" s="50" t="s">
        <v>26</v>
      </c>
      <c r="E14" s="25">
        <v>330</v>
      </c>
      <c r="F14" s="26">
        <v>395</v>
      </c>
      <c r="G14" s="25">
        <v>530</v>
      </c>
      <c r="H14" s="26">
        <v>650</v>
      </c>
      <c r="I14" s="25">
        <v>765</v>
      </c>
      <c r="J14" s="24">
        <v>880</v>
      </c>
    </row>
    <row r="15" spans="1:25" ht="18" thickBot="1" x14ac:dyDescent="0.3">
      <c r="A15" s="14"/>
      <c r="B15" s="84"/>
      <c r="C15" s="51"/>
      <c r="D15" s="49" t="s">
        <v>27</v>
      </c>
      <c r="E15" s="22">
        <v>220</v>
      </c>
      <c r="F15" s="23">
        <v>270</v>
      </c>
      <c r="G15" s="22">
        <v>355</v>
      </c>
      <c r="H15" s="23">
        <v>460</v>
      </c>
      <c r="I15" s="22">
        <v>520</v>
      </c>
      <c r="J15" s="32">
        <v>620</v>
      </c>
    </row>
    <row r="16" spans="1:25" x14ac:dyDescent="0.25">
      <c r="A16" s="14"/>
      <c r="B16" s="76" t="s">
        <v>28</v>
      </c>
      <c r="C16" s="52" t="s">
        <v>31</v>
      </c>
      <c r="D16" s="53" t="s">
        <v>25</v>
      </c>
      <c r="E16" s="29">
        <f>IF($Y$3&lt;0,265.8*$Y$4-1724.5,"")</f>
        <v>2927</v>
      </c>
      <c r="F16" s="30">
        <f>IF($Y$3&lt;0,318.6*$Y$4-2172.5,"")</f>
        <v>3403</v>
      </c>
      <c r="G16" s="29">
        <f>IF($Y$3&lt;0,374.6*$Y$4-2530.5,"")</f>
        <v>4025</v>
      </c>
      <c r="H16" s="30">
        <f>IF($Y$3&lt;0,462*$Y$4-3251,"")</f>
        <v>4834</v>
      </c>
      <c r="I16" s="29">
        <f>IF($Y$3&lt;0,626.6*$Y$4-4424.5,"")</f>
        <v>6541</v>
      </c>
      <c r="J16" s="28">
        <f>IF($Y$3&lt;0,708.6*$Y$4-5049.5,"")</f>
        <v>7351</v>
      </c>
    </row>
    <row r="17" spans="1:27" x14ac:dyDescent="0.25">
      <c r="A17" s="14"/>
      <c r="B17" s="77"/>
      <c r="C17" s="51"/>
      <c r="D17" s="50" t="s">
        <v>26</v>
      </c>
      <c r="E17" s="25">
        <f t="shared" ref="E17:J17" si="1">IFERROR(ROUND(E16*0.8,0),"")</f>
        <v>2342</v>
      </c>
      <c r="F17" s="26">
        <f t="shared" si="1"/>
        <v>2722</v>
      </c>
      <c r="G17" s="25">
        <f t="shared" si="1"/>
        <v>3220</v>
      </c>
      <c r="H17" s="26">
        <f t="shared" si="1"/>
        <v>3867</v>
      </c>
      <c r="I17" s="25">
        <f t="shared" si="1"/>
        <v>5233</v>
      </c>
      <c r="J17" s="24">
        <f t="shared" si="1"/>
        <v>5881</v>
      </c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spans="1:27" ht="18" thickBot="1" x14ac:dyDescent="0.3">
      <c r="A18" s="14"/>
      <c r="B18" s="78"/>
      <c r="C18" s="54"/>
      <c r="D18" s="55" t="s">
        <v>27</v>
      </c>
      <c r="E18" s="22">
        <f t="shared" ref="E18:J18" si="2">IFERROR(ROUND(E16*0.59,0),"")</f>
        <v>1727</v>
      </c>
      <c r="F18" s="23">
        <f t="shared" si="2"/>
        <v>2008</v>
      </c>
      <c r="G18" s="22">
        <f t="shared" si="2"/>
        <v>2375</v>
      </c>
      <c r="H18" s="23">
        <f t="shared" si="2"/>
        <v>2852</v>
      </c>
      <c r="I18" s="22">
        <f t="shared" si="2"/>
        <v>3859</v>
      </c>
      <c r="J18" s="21">
        <f t="shared" si="2"/>
        <v>4337</v>
      </c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spans="1:27" x14ac:dyDescent="0.25">
      <c r="A19" s="14"/>
      <c r="B19" s="76" t="s">
        <v>29</v>
      </c>
      <c r="C19" s="52" t="s">
        <v>31</v>
      </c>
      <c r="D19" s="53" t="s">
        <v>25</v>
      </c>
      <c r="E19" s="29">
        <f>IF($Y$3&lt;0,118*$Y$4+26,"")</f>
        <v>2091</v>
      </c>
      <c r="F19" s="31">
        <f>IF($Y$3&lt;0,142.6*$Y$4-60.5,"")</f>
        <v>2435</v>
      </c>
      <c r="G19" s="29">
        <f>IF($Y$3&lt;0,176.4*$Y$4-103,"")</f>
        <v>2984</v>
      </c>
      <c r="H19" s="31">
        <f>IF($Y$3&lt;0,219.8*$Y$4-259.5,"")</f>
        <v>3587</v>
      </c>
      <c r="I19" s="29">
        <f>IF($Y$3&lt;0,283.2*$Y$4-259,"")</f>
        <v>4697</v>
      </c>
      <c r="J19" s="28">
        <f>IF($Y$3&lt;0,323.4*$Y$4-344.5,"")</f>
        <v>5315</v>
      </c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spans="1:27" x14ac:dyDescent="0.25">
      <c r="A20" s="14"/>
      <c r="B20" s="77"/>
      <c r="C20" s="51"/>
      <c r="D20" s="50" t="s">
        <v>26</v>
      </c>
      <c r="E20" s="25">
        <f t="shared" ref="E20:J20" si="3">IFERROR(ROUND(E19*0.8,0),"")</f>
        <v>1673</v>
      </c>
      <c r="F20" s="26">
        <f t="shared" si="3"/>
        <v>1948</v>
      </c>
      <c r="G20" s="25">
        <f t="shared" si="3"/>
        <v>2387</v>
      </c>
      <c r="H20" s="26">
        <f t="shared" si="3"/>
        <v>2870</v>
      </c>
      <c r="I20" s="25">
        <f t="shared" si="3"/>
        <v>3758</v>
      </c>
      <c r="J20" s="24">
        <f t="shared" si="3"/>
        <v>4252</v>
      </c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spans="1:27" ht="18" thickBot="1" x14ac:dyDescent="0.3">
      <c r="A21" s="14"/>
      <c r="B21" s="78"/>
      <c r="C21" s="54"/>
      <c r="D21" s="55" t="s">
        <v>27</v>
      </c>
      <c r="E21" s="22">
        <f t="shared" ref="E21:J21" si="4">IFERROR(ROUND(E19*0.58,0),"")</f>
        <v>1213</v>
      </c>
      <c r="F21" s="23">
        <f t="shared" si="4"/>
        <v>1412</v>
      </c>
      <c r="G21" s="22">
        <f t="shared" si="4"/>
        <v>1731</v>
      </c>
      <c r="H21" s="23">
        <f t="shared" si="4"/>
        <v>2080</v>
      </c>
      <c r="I21" s="22">
        <f t="shared" si="4"/>
        <v>2724</v>
      </c>
      <c r="J21" s="21">
        <f t="shared" si="4"/>
        <v>3083</v>
      </c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spans="1:27" x14ac:dyDescent="0.25">
      <c r="A22" s="14"/>
      <c r="B22" s="76" t="s">
        <v>30</v>
      </c>
      <c r="C22" s="52" t="s">
        <v>31</v>
      </c>
      <c r="D22" s="53" t="s">
        <v>25</v>
      </c>
      <c r="E22" s="29" t="str">
        <f>IF($Y$3&gt;0,142.34*$Y$4-112.29,"")</f>
        <v/>
      </c>
      <c r="F22" s="30" t="str">
        <f>IF($Y$3&gt;0,162.29*$Y$4-136.57,"")</f>
        <v/>
      </c>
      <c r="G22" s="29" t="str">
        <f>IF($Y$3&gt;0,203.14*$Y$4-216.29,"")</f>
        <v/>
      </c>
      <c r="H22" s="30" t="str">
        <f>IF($Y$3&gt;0,241.6*$Y$4-249,"")</f>
        <v/>
      </c>
      <c r="I22" s="29" t="str">
        <f>IF($Y$3&gt;0,310.74*$Y$4-258.29,"")</f>
        <v/>
      </c>
      <c r="J22" s="28" t="str">
        <f>IF($Y$3&gt;0,350.91*$Y$4-298.43,"")</f>
        <v/>
      </c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7"/>
      <c r="Y22" s="27"/>
      <c r="Z22" s="27"/>
      <c r="AA22" s="27"/>
    </row>
    <row r="23" spans="1:27" x14ac:dyDescent="0.25">
      <c r="A23" s="14"/>
      <c r="B23" s="77"/>
      <c r="C23" s="51"/>
      <c r="D23" s="50" t="s">
        <v>26</v>
      </c>
      <c r="E23" s="25" t="str">
        <f t="shared" ref="E23:J23" si="5">IFERROR(ROUND(E22*0.8,0),"")</f>
        <v/>
      </c>
      <c r="F23" s="26" t="str">
        <f t="shared" si="5"/>
        <v/>
      </c>
      <c r="G23" s="25" t="str">
        <f t="shared" si="5"/>
        <v/>
      </c>
      <c r="H23" s="26" t="str">
        <f t="shared" si="5"/>
        <v/>
      </c>
      <c r="I23" s="25" t="str">
        <f t="shared" si="5"/>
        <v/>
      </c>
      <c r="J23" s="24" t="str">
        <f t="shared" si="5"/>
        <v/>
      </c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spans="1:27" ht="18" thickBot="1" x14ac:dyDescent="0.3">
      <c r="A24" s="14"/>
      <c r="B24" s="78"/>
      <c r="C24" s="54"/>
      <c r="D24" s="55" t="s">
        <v>27</v>
      </c>
      <c r="E24" s="22" t="str">
        <f t="shared" ref="E24:J24" si="6">IFERROR(ROUND(E22*0.59,0),"")</f>
        <v/>
      </c>
      <c r="F24" s="23" t="str">
        <f t="shared" si="6"/>
        <v/>
      </c>
      <c r="G24" s="22" t="str">
        <f t="shared" si="6"/>
        <v/>
      </c>
      <c r="H24" s="23" t="str">
        <f t="shared" si="6"/>
        <v/>
      </c>
      <c r="I24" s="22" t="str">
        <f t="shared" si="6"/>
        <v/>
      </c>
      <c r="J24" s="21" t="str">
        <f t="shared" si="6"/>
        <v/>
      </c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spans="1:27" s="3" customFormat="1" x14ac:dyDescent="0.25">
      <c r="B25" s="56" t="s">
        <v>32</v>
      </c>
      <c r="C25" s="57"/>
      <c r="D25" s="58"/>
      <c r="E25" s="89" t="s">
        <v>11</v>
      </c>
      <c r="F25" s="89"/>
      <c r="G25" s="89"/>
      <c r="H25" s="89"/>
      <c r="I25" s="89"/>
      <c r="J25" s="89"/>
    </row>
    <row r="26" spans="1:27" x14ac:dyDescent="0.25">
      <c r="A26" s="14"/>
      <c r="B26" s="59" t="s">
        <v>33</v>
      </c>
      <c r="C26" s="50" t="s">
        <v>10</v>
      </c>
      <c r="D26" s="50"/>
      <c r="E26" s="6">
        <v>13</v>
      </c>
      <c r="F26" s="10">
        <v>19</v>
      </c>
      <c r="G26" s="6">
        <v>25</v>
      </c>
      <c r="H26" s="12">
        <v>37</v>
      </c>
      <c r="I26" s="6">
        <v>42</v>
      </c>
      <c r="J26" s="19">
        <v>57</v>
      </c>
    </row>
    <row r="27" spans="1:27" x14ac:dyDescent="0.25">
      <c r="A27" s="14"/>
      <c r="B27" s="59" t="s">
        <v>34</v>
      </c>
      <c r="C27" s="50" t="s">
        <v>9</v>
      </c>
      <c r="D27" s="50"/>
      <c r="E27" s="18">
        <f t="shared" ref="E27:J27" si="7">E26/230</f>
        <v>5.6521739130434782E-2</v>
      </c>
      <c r="F27" s="17">
        <f t="shared" si="7"/>
        <v>8.2608695652173908E-2</v>
      </c>
      <c r="G27" s="18">
        <f t="shared" si="7"/>
        <v>0.10869565217391304</v>
      </c>
      <c r="H27" s="17">
        <f t="shared" si="7"/>
        <v>0.16086956521739129</v>
      </c>
      <c r="I27" s="18">
        <f t="shared" si="7"/>
        <v>0.18260869565217391</v>
      </c>
      <c r="J27" s="17">
        <f t="shared" si="7"/>
        <v>0.24782608695652175</v>
      </c>
    </row>
    <row r="28" spans="1:27" x14ac:dyDescent="0.25">
      <c r="A28" s="14"/>
      <c r="B28" s="82" t="s">
        <v>35</v>
      </c>
      <c r="C28" s="91" t="s">
        <v>8</v>
      </c>
      <c r="D28" s="60" t="s">
        <v>25</v>
      </c>
      <c r="E28" s="15">
        <v>32</v>
      </c>
      <c r="F28" s="10">
        <v>35</v>
      </c>
      <c r="G28" s="15">
        <v>41</v>
      </c>
      <c r="H28" s="16">
        <v>47</v>
      </c>
      <c r="I28" s="15">
        <v>45</v>
      </c>
      <c r="J28" s="10">
        <v>49</v>
      </c>
    </row>
    <row r="29" spans="1:27" x14ac:dyDescent="0.25">
      <c r="A29" s="14"/>
      <c r="B29" s="83"/>
      <c r="C29" s="92"/>
      <c r="D29" s="50" t="s">
        <v>26</v>
      </c>
      <c r="E29" s="15">
        <v>26</v>
      </c>
      <c r="F29" s="10">
        <v>29</v>
      </c>
      <c r="G29" s="15">
        <v>35</v>
      </c>
      <c r="H29" s="16">
        <v>40</v>
      </c>
      <c r="I29" s="15">
        <v>40</v>
      </c>
      <c r="J29" s="10">
        <v>43</v>
      </c>
    </row>
    <row r="30" spans="1:27" x14ac:dyDescent="0.25">
      <c r="A30" s="14"/>
      <c r="B30" s="90"/>
      <c r="C30" s="93"/>
      <c r="D30" s="50" t="s">
        <v>27</v>
      </c>
      <c r="E30" s="15">
        <v>18</v>
      </c>
      <c r="F30" s="10">
        <v>22</v>
      </c>
      <c r="G30" s="15">
        <v>25</v>
      </c>
      <c r="H30" s="16">
        <v>30</v>
      </c>
      <c r="I30" s="15">
        <v>31</v>
      </c>
      <c r="J30" s="10">
        <v>34</v>
      </c>
    </row>
    <row r="31" spans="1:27" ht="17.399999999999999" customHeight="1" x14ac:dyDescent="0.25">
      <c r="A31" s="14"/>
      <c r="B31" s="61" t="s">
        <v>36</v>
      </c>
      <c r="C31" s="50" t="s">
        <v>37</v>
      </c>
      <c r="D31" s="60"/>
      <c r="E31" s="6"/>
      <c r="F31" s="10"/>
      <c r="G31" s="6"/>
      <c r="H31" s="12"/>
      <c r="I31" s="6"/>
      <c r="J31" s="10"/>
    </row>
    <row r="32" spans="1:27" ht="17.399999999999999" customHeight="1" x14ac:dyDescent="0.25">
      <c r="A32" s="14"/>
      <c r="B32" s="13" t="s">
        <v>38</v>
      </c>
      <c r="C32" s="12" t="s">
        <v>7</v>
      </c>
      <c r="D32" s="11"/>
      <c r="E32" s="6">
        <v>24</v>
      </c>
      <c r="F32" s="10">
        <v>30</v>
      </c>
      <c r="G32" s="6">
        <v>24</v>
      </c>
      <c r="H32" s="10">
        <v>30</v>
      </c>
      <c r="I32" s="6">
        <v>32</v>
      </c>
      <c r="J32" s="10">
        <v>40</v>
      </c>
    </row>
    <row r="33" spans="2:10" s="3" customFormat="1" x14ac:dyDescent="0.25">
      <c r="B33" s="62" t="s">
        <v>39</v>
      </c>
      <c r="C33" s="50" t="s">
        <v>40</v>
      </c>
      <c r="D33" s="63"/>
      <c r="E33" s="75">
        <v>1.6</v>
      </c>
      <c r="F33" s="75"/>
      <c r="G33" s="75"/>
      <c r="H33" s="75"/>
      <c r="I33" s="75"/>
      <c r="J33" s="75"/>
    </row>
    <row r="34" spans="2:10" s="3" customFormat="1" x14ac:dyDescent="0.25">
      <c r="B34" s="62" t="s">
        <v>41</v>
      </c>
      <c r="C34" s="64"/>
      <c r="D34" s="65"/>
      <c r="E34" s="70" t="s">
        <v>6</v>
      </c>
      <c r="F34" s="70"/>
      <c r="G34" s="70"/>
      <c r="H34" s="70"/>
      <c r="I34" s="70"/>
      <c r="J34" s="71"/>
    </row>
    <row r="35" spans="2:10" s="3" customFormat="1" ht="17.399999999999999" customHeight="1" x14ac:dyDescent="0.25">
      <c r="B35" s="62" t="s">
        <v>42</v>
      </c>
      <c r="C35" s="64"/>
      <c r="D35" s="65"/>
      <c r="E35" s="70" t="s">
        <v>49</v>
      </c>
      <c r="F35" s="70"/>
      <c r="G35" s="70"/>
      <c r="H35" s="70"/>
      <c r="I35" s="70"/>
      <c r="J35" s="71"/>
    </row>
    <row r="36" spans="2:10" s="3" customFormat="1" ht="17.399999999999999" customHeight="1" x14ac:dyDescent="0.25">
      <c r="B36" s="62" t="s">
        <v>43</v>
      </c>
      <c r="C36" s="64"/>
      <c r="D36" s="65"/>
      <c r="E36" s="85" t="s">
        <v>50</v>
      </c>
      <c r="F36" s="85"/>
      <c r="G36" s="85"/>
      <c r="H36" s="85"/>
      <c r="I36" s="85"/>
      <c r="J36" s="85"/>
    </row>
    <row r="37" spans="2:10" s="3" customFormat="1" ht="17.399999999999999" customHeight="1" x14ac:dyDescent="0.25">
      <c r="B37" s="62" t="s">
        <v>44</v>
      </c>
      <c r="C37" s="64"/>
      <c r="D37" s="65"/>
      <c r="E37" s="70" t="s">
        <v>51</v>
      </c>
      <c r="F37" s="70"/>
      <c r="G37" s="70"/>
      <c r="H37" s="70"/>
      <c r="I37" s="70"/>
      <c r="J37" s="71"/>
    </row>
    <row r="38" spans="2:10" s="3" customFormat="1" ht="17.399999999999999" customHeight="1" x14ac:dyDescent="0.25">
      <c r="B38" s="62" t="s">
        <v>45</v>
      </c>
      <c r="C38" s="64"/>
      <c r="D38" s="65"/>
      <c r="E38" s="70" t="s">
        <v>52</v>
      </c>
      <c r="F38" s="70"/>
      <c r="G38" s="70"/>
      <c r="H38" s="70"/>
      <c r="I38" s="70"/>
      <c r="J38" s="71"/>
    </row>
    <row r="39" spans="2:10" s="3" customFormat="1" ht="17.399999999999999" customHeight="1" x14ac:dyDescent="0.25">
      <c r="B39" s="72" t="s">
        <v>46</v>
      </c>
      <c r="C39" s="73"/>
      <c r="D39" s="74"/>
      <c r="E39" s="70" t="s">
        <v>53</v>
      </c>
      <c r="F39" s="70"/>
      <c r="G39" s="70"/>
      <c r="H39" s="70"/>
      <c r="I39" s="70"/>
      <c r="J39" s="71"/>
    </row>
    <row r="40" spans="2:10" s="3" customFormat="1" ht="17.399999999999999" customHeight="1" x14ac:dyDescent="0.25">
      <c r="B40" s="72" t="s">
        <v>47</v>
      </c>
      <c r="C40" s="73"/>
      <c r="D40" s="74"/>
      <c r="E40" s="86" t="s">
        <v>54</v>
      </c>
      <c r="F40" s="70"/>
      <c r="G40" s="70"/>
      <c r="H40" s="70"/>
      <c r="I40" s="70"/>
      <c r="J40" s="71"/>
    </row>
    <row r="41" spans="2:10" s="3" customFormat="1" ht="17.399999999999999" customHeight="1" x14ac:dyDescent="0.25">
      <c r="B41" s="72" t="s">
        <v>48</v>
      </c>
      <c r="C41" s="73"/>
      <c r="D41" s="74"/>
      <c r="E41" s="75" t="s">
        <v>55</v>
      </c>
      <c r="F41" s="75"/>
      <c r="G41" s="75"/>
      <c r="H41" s="75"/>
      <c r="I41" s="75"/>
      <c r="J41" s="75"/>
    </row>
    <row r="42" spans="2:10" s="3" customFormat="1" x14ac:dyDescent="0.25">
      <c r="B42" s="9" t="s">
        <v>56</v>
      </c>
      <c r="C42" s="8" t="s">
        <v>60</v>
      </c>
      <c r="D42" s="7"/>
      <c r="E42" s="6" t="s">
        <v>5</v>
      </c>
      <c r="F42" s="8" t="s">
        <v>5</v>
      </c>
      <c r="G42" s="6" t="s">
        <v>4</v>
      </c>
      <c r="H42" s="8" t="s">
        <v>4</v>
      </c>
      <c r="I42" s="6" t="s">
        <v>3</v>
      </c>
      <c r="J42" s="8" t="s">
        <v>3</v>
      </c>
    </row>
    <row r="43" spans="2:10" s="3" customFormat="1" x14ac:dyDescent="0.25">
      <c r="B43" s="9" t="s">
        <v>57</v>
      </c>
      <c r="C43" s="8" t="s">
        <v>60</v>
      </c>
      <c r="D43" s="7"/>
      <c r="E43" s="66" t="s">
        <v>2</v>
      </c>
      <c r="F43" s="67"/>
      <c r="G43" s="68" t="s">
        <v>1</v>
      </c>
      <c r="H43" s="69"/>
      <c r="I43" s="68" t="s">
        <v>0</v>
      </c>
      <c r="J43" s="69"/>
    </row>
    <row r="44" spans="2:10" s="3" customFormat="1" x14ac:dyDescent="0.25">
      <c r="B44" s="9" t="s">
        <v>58</v>
      </c>
      <c r="C44" s="8" t="s">
        <v>61</v>
      </c>
      <c r="D44" s="7"/>
      <c r="E44" s="6">
        <v>9.8000000000000007</v>
      </c>
      <c r="F44" s="5">
        <v>9.8000000000000007</v>
      </c>
      <c r="G44" s="6">
        <v>12.7</v>
      </c>
      <c r="H44" s="5">
        <v>12.7</v>
      </c>
      <c r="I44" s="6">
        <v>15</v>
      </c>
      <c r="J44" s="5">
        <v>15</v>
      </c>
    </row>
    <row r="45" spans="2:10" s="3" customFormat="1" x14ac:dyDescent="0.25">
      <c r="B45" s="9" t="s">
        <v>59</v>
      </c>
      <c r="C45" s="8" t="s">
        <v>61</v>
      </c>
      <c r="D45" s="7"/>
      <c r="E45" s="6">
        <v>11.6</v>
      </c>
      <c r="F45" s="5">
        <v>11.6</v>
      </c>
      <c r="G45" s="6">
        <v>14.7</v>
      </c>
      <c r="H45" s="5">
        <v>14.7</v>
      </c>
      <c r="I45" s="6">
        <v>17.8</v>
      </c>
      <c r="J45" s="5">
        <v>17.8</v>
      </c>
    </row>
    <row r="46" spans="2:10" s="3" customFormat="1" x14ac:dyDescent="0.25">
      <c r="B46" s="4"/>
    </row>
    <row r="47" spans="2:10" s="3" customFormat="1" x14ac:dyDescent="0.25">
      <c r="B47" s="4"/>
    </row>
  </sheetData>
  <sheetProtection algorithmName="SHA-512" hashValue="pZPVAtFFhInI9JBK7qo6+3JqEEyGbgDSXmUPv6+jDj79As5PWYqNuWcah5YNgT8qR4qbBoAv+Hzurpf0fSuUhQ==" saltValue="QoDmXYDNc0PmtsUCQA4SiQ==" spinCount="100000" sheet="1" formatCells="0" formatColumns="0" formatRows="0" insertColumns="0" insertRows="0" insertHyperlinks="0" deleteColumns="0" deleteRows="0" sort="0" autoFilter="0" pivotTables="0"/>
  <mergeCells count="25">
    <mergeCell ref="E6:G6"/>
    <mergeCell ref="E7:G7"/>
    <mergeCell ref="B40:D40"/>
    <mergeCell ref="B22:B24"/>
    <mergeCell ref="E25:J25"/>
    <mergeCell ref="B28:B30"/>
    <mergeCell ref="C28:C30"/>
    <mergeCell ref="B41:D41"/>
    <mergeCell ref="E33:J33"/>
    <mergeCell ref="B16:B18"/>
    <mergeCell ref="B12:D12"/>
    <mergeCell ref="B13:B15"/>
    <mergeCell ref="B19:B21"/>
    <mergeCell ref="E38:J38"/>
    <mergeCell ref="E36:J36"/>
    <mergeCell ref="B39:D39"/>
    <mergeCell ref="E39:J39"/>
    <mergeCell ref="E40:J40"/>
    <mergeCell ref="E41:J41"/>
    <mergeCell ref="E43:F43"/>
    <mergeCell ref="G43:H43"/>
    <mergeCell ref="I43:J43"/>
    <mergeCell ref="E34:J34"/>
    <mergeCell ref="E35:J35"/>
    <mergeCell ref="E37:J37"/>
  </mergeCells>
  <conditionalFormatting sqref="E16:J21">
    <cfRule type="cellIs" dxfId="1" priority="1" operator="between">
      <formula>$Y$5</formula>
      <formula>$Y$6</formula>
    </cfRule>
  </conditionalFormatting>
  <conditionalFormatting sqref="E22:J24">
    <cfRule type="cellIs" dxfId="0" priority="2" operator="between">
      <formula>$Y$5</formula>
      <formula>$Y$6</formula>
    </cfRule>
  </conditionalFormatting>
  <printOptions horizontalCentered="1"/>
  <pageMargins left="0.39370078740157483" right="0.39370078740157483" top="0.39370078740157483" bottom="0.35433070866141736" header="0.31496062992125984" footer="0.31496062992125984"/>
  <pageSetup scale="74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HWF Select</vt:lpstr>
      <vt:lpstr>'HWF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Donatas Grigonis</cp:lastModifiedBy>
  <dcterms:created xsi:type="dcterms:W3CDTF">2026-01-10T19:45:25Z</dcterms:created>
  <dcterms:modified xsi:type="dcterms:W3CDTF">2026-05-15T16:32:36Z</dcterms:modified>
</cp:coreProperties>
</file>