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FCHV/Naujausios parinkimo lentelės EN ir LT kalbomis/"/>
    </mc:Choice>
  </mc:AlternateContent>
  <xr:revisionPtr revIDLastSave="0" documentId="8_{F2C7B3C8-D3E3-4F39-A797-E013D51A4602}" xr6:coauthVersionLast="47" xr6:coauthVersionMax="47" xr10:uidLastSave="{00000000-0000-0000-0000-000000000000}"/>
  <workbookProtection workbookAlgorithmName="SHA-512" workbookHashValue="F+Ame2oVdlg0Vd1Nj7xRwjmhr7R66NqTtJskS+DsRMdV+ZfyR6rFquuQO8XjKp01aaucGqc0ilGxkYbIscZTgg==" workbookSaltValue="cf9s9zkbNqgKF7hVu/dGzw==" workbookSpinCount="100000" lockStructure="1"/>
  <bookViews>
    <workbookView xWindow="28680" yWindow="-120" windowWidth="29040" windowHeight="15720" xr2:uid="{F6DBE848-9E9A-4DC6-AA12-4F8A5E5AC9FC}"/>
  </bookViews>
  <sheets>
    <sheet name="FCHV Select" sheetId="1" r:id="rId1"/>
  </sheets>
  <definedNames>
    <definedName name="_xlnm.Print_Area" localSheetId="0">'FCHV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5" i="1" l="1"/>
  <c r="I50" i="1"/>
  <c r="H50" i="1"/>
  <c r="G50" i="1"/>
  <c r="F50" i="1"/>
  <c r="E50" i="1"/>
  <c r="V4" i="1"/>
  <c r="N5" i="1"/>
  <c r="V5" i="1"/>
  <c r="J21" i="1" l="1"/>
  <c r="F20" i="1"/>
  <c r="F22" i="1"/>
  <c r="K21" i="1"/>
  <c r="F19" i="1"/>
  <c r="K20" i="1"/>
  <c r="F18" i="1"/>
  <c r="F36" i="1" s="1"/>
  <c r="F38" i="1" s="1"/>
  <c r="J19" i="1"/>
  <c r="F21" i="1"/>
  <c r="E19" i="1"/>
  <c r="K22" i="1"/>
  <c r="J20" i="1"/>
  <c r="E18" i="1"/>
  <c r="E36" i="1" s="1"/>
  <c r="E38" i="1" s="1"/>
  <c r="E22" i="1"/>
  <c r="E21" i="1"/>
  <c r="K18" i="1"/>
  <c r="J18" i="1"/>
  <c r="J22" i="1"/>
  <c r="E20" i="1"/>
  <c r="K19" i="1"/>
  <c r="N6" i="1"/>
  <c r="J38" i="1" l="1"/>
  <c r="J36" i="1"/>
  <c r="K36" i="1"/>
  <c r="K38" i="1"/>
  <c r="G22" i="1"/>
  <c r="E27" i="1"/>
  <c r="H22" i="1"/>
  <c r="E23" i="1"/>
  <c r="G18" i="1"/>
  <c r="G36" i="1" s="1"/>
  <c r="G38" i="1" s="1"/>
  <c r="H18" i="1"/>
  <c r="L20" i="1"/>
  <c r="J25" i="1"/>
  <c r="M20" i="1"/>
  <c r="K27" i="1"/>
  <c r="N27" i="1" s="1"/>
  <c r="N22" i="1"/>
  <c r="H19" i="1"/>
  <c r="G19" i="1"/>
  <c r="E24" i="1"/>
  <c r="F26" i="1"/>
  <c r="I26" i="1" s="1"/>
  <c r="I21" i="1"/>
  <c r="J24" i="1"/>
  <c r="L19" i="1"/>
  <c r="M19" i="1"/>
  <c r="F23" i="1"/>
  <c r="I18" i="1"/>
  <c r="N19" i="1"/>
  <c r="K24" i="1"/>
  <c r="N24" i="1" s="1"/>
  <c r="K25" i="1"/>
  <c r="N25" i="1" s="1"/>
  <c r="N20" i="1"/>
  <c r="E25" i="1"/>
  <c r="H20" i="1"/>
  <c r="G20" i="1"/>
  <c r="I19" i="1"/>
  <c r="F24" i="1"/>
  <c r="I24" i="1" s="1"/>
  <c r="L22" i="1"/>
  <c r="M22" i="1"/>
  <c r="J27" i="1"/>
  <c r="N21" i="1"/>
  <c r="K26" i="1"/>
  <c r="N26" i="1" s="1"/>
  <c r="J23" i="1"/>
  <c r="M18" i="1"/>
  <c r="L18" i="1"/>
  <c r="F27" i="1"/>
  <c r="I27" i="1" s="1"/>
  <c r="I22" i="1"/>
  <c r="K23" i="1"/>
  <c r="N18" i="1"/>
  <c r="F25" i="1"/>
  <c r="I25" i="1" s="1"/>
  <c r="I20" i="1"/>
  <c r="G21" i="1"/>
  <c r="E26" i="1"/>
  <c r="H21" i="1"/>
  <c r="J26" i="1"/>
  <c r="M21" i="1"/>
  <c r="L21" i="1"/>
  <c r="L36" i="1" l="1"/>
  <c r="L38" i="1"/>
  <c r="M36" i="1"/>
  <c r="M38" i="1"/>
  <c r="J37" i="1"/>
  <c r="J39" i="1" s="1"/>
  <c r="I38" i="1"/>
  <c r="I36" i="1"/>
  <c r="I23" i="1"/>
  <c r="F37" i="1"/>
  <c r="F39" i="1" s="1"/>
  <c r="H38" i="1"/>
  <c r="H36" i="1"/>
  <c r="E37" i="1"/>
  <c r="E39" i="1" s="1"/>
  <c r="N38" i="1"/>
  <c r="N36" i="1"/>
  <c r="N23" i="1"/>
  <c r="K37" i="1"/>
  <c r="K39" i="1" s="1"/>
  <c r="L25" i="1"/>
  <c r="M25" i="1"/>
  <c r="G24" i="1"/>
  <c r="H24" i="1"/>
  <c r="H25" i="1"/>
  <c r="M23" i="1"/>
  <c r="L23" i="1"/>
  <c r="G23" i="1"/>
  <c r="H23" i="1"/>
  <c r="H27" i="1"/>
  <c r="G27" i="1"/>
  <c r="L26" i="1"/>
  <c r="M26" i="1"/>
  <c r="M27" i="1"/>
  <c r="L27" i="1"/>
  <c r="H26" i="1"/>
  <c r="G26" i="1"/>
  <c r="L24" i="1"/>
  <c r="M24" i="1"/>
  <c r="L37" i="1" l="1"/>
  <c r="L39" i="1" s="1"/>
  <c r="M37" i="1"/>
  <c r="M39" i="1" s="1"/>
  <c r="I37" i="1"/>
  <c r="I39" i="1" s="1"/>
  <c r="N37" i="1"/>
  <c r="N39" i="1" s="1"/>
  <c r="H37" i="1"/>
  <c r="H39" i="1" s="1"/>
  <c r="G37" i="1"/>
  <c r="G39" i="1" s="1"/>
</calcChain>
</file>

<file path=xl/sharedStrings.xml><?xml version="1.0" encoding="utf-8"?>
<sst xmlns="http://schemas.openxmlformats.org/spreadsheetml/2006/main" count="88" uniqueCount="70">
  <si>
    <t>kg</t>
  </si>
  <si>
    <t>Gross Weight</t>
  </si>
  <si>
    <t>Unit Weight</t>
  </si>
  <si>
    <t>mm</t>
  </si>
  <si>
    <t>Packing Dimension L/W/H</t>
  </si>
  <si>
    <t>Unit Dimension L/W/H</t>
  </si>
  <si>
    <t>1/2" Female</t>
  </si>
  <si>
    <t>Inlet/Outlet Water Pipe Size</t>
  </si>
  <si>
    <t>Copper - Aluminum</t>
  </si>
  <si>
    <t>Heat exchanger material</t>
  </si>
  <si>
    <t>4 - pipe</t>
  </si>
  <si>
    <t>2 - pipe</t>
  </si>
  <si>
    <t>Heat exchanger type</t>
  </si>
  <si>
    <t>Stainless steel</t>
  </si>
  <si>
    <t>Body Material</t>
  </si>
  <si>
    <t>Brushless EC motor</t>
  </si>
  <si>
    <t>Motor Type</t>
  </si>
  <si>
    <t>Cross - flow</t>
  </si>
  <si>
    <t>Fan Type</t>
  </si>
  <si>
    <t>Mpa</t>
  </si>
  <si>
    <t>Max. Working Pressure</t>
  </si>
  <si>
    <t>Heating</t>
  </si>
  <si>
    <t>kPa</t>
  </si>
  <si>
    <t>Cooling</t>
  </si>
  <si>
    <t>Max pressure loss</t>
  </si>
  <si>
    <t>l/h</t>
  </si>
  <si>
    <t>Max water flow</t>
  </si>
  <si>
    <t>dB(A)</t>
  </si>
  <si>
    <t>Sound pressure level</t>
  </si>
  <si>
    <t>W</t>
  </si>
  <si>
    <t>Max current (incl. actuator)</t>
  </si>
  <si>
    <t>Max power (incl. actuator)</t>
  </si>
  <si>
    <t>220~230V / 1Ph / 50Hz</t>
  </si>
  <si>
    <t>Power supply</t>
  </si>
  <si>
    <t>Heating Capacity</t>
  </si>
  <si>
    <t>Sensible Cooling Capacity</t>
  </si>
  <si>
    <t>m3/h</t>
  </si>
  <si>
    <t>Air flow</t>
  </si>
  <si>
    <t>FCHV4 300</t>
  </si>
  <si>
    <t>FCHV4 250</t>
  </si>
  <si>
    <t>FCHV4 200</t>
  </si>
  <si>
    <t>FCHV4 170</t>
  </si>
  <si>
    <t>FCHV4 120</t>
  </si>
  <si>
    <t>FCHV2 300</t>
  </si>
  <si>
    <t>FCHV2 250</t>
  </si>
  <si>
    <t>FCHV2 200</t>
  </si>
  <si>
    <t>FCHV2 170</t>
  </si>
  <si>
    <t>FCHV2 120</t>
  </si>
  <si>
    <t>Fan speed</t>
  </si>
  <si>
    <t>Model</t>
  </si>
  <si>
    <t xml:space="preserve">Desired output, W </t>
  </si>
  <si>
    <t>Technical data</t>
  </si>
  <si>
    <t xml:space="preserve">∆T, °C </t>
  </si>
  <si>
    <t>1200x360x160</t>
  </si>
  <si>
    <t>1700x360x160</t>
  </si>
  <si>
    <t>2500x360x160</t>
  </si>
  <si>
    <t>3000x360x160</t>
  </si>
  <si>
    <t>2000x360x160</t>
  </si>
  <si>
    <t xml:space="preserve">Trench fan coils FCHV2
</t>
  </si>
  <si>
    <t>A</t>
  </si>
  <si>
    <t xml:space="preserve">Inlet water t., °C </t>
  </si>
  <si>
    <t xml:space="preserve">Outlet water t., °C </t>
  </si>
  <si>
    <t xml:space="preserve">Room t., °C </t>
  </si>
  <si>
    <t>Deviation +</t>
  </si>
  <si>
    <t>Deviation -</t>
  </si>
  <si>
    <t>1210x370x180</t>
  </si>
  <si>
    <t>1710x370x180</t>
  </si>
  <si>
    <t>2010x370x180</t>
  </si>
  <si>
    <t>2510x370x180</t>
  </si>
  <si>
    <t>3010x370x180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</si>
</sst>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2"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
      <sz val="8"/>
      <name val="Open Sans"/>
      <family val="2"/>
      <charset val="186"/>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6">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xf numFmtId="0" fontId="1" fillId="0" borderId="0"/>
  </cellStyleXfs>
  <cellXfs count="171">
    <xf numFmtId="0" fontId="0" fillId="0" borderId="0" xfId="0"/>
    <xf numFmtId="0" fontId="2" fillId="0" borderId="0" xfId="1" applyFont="1" applyAlignment="1" applyProtection="1">
      <alignment horizontal="center" vertical="center"/>
      <protection locked="0" hidden="1"/>
    </xf>
    <xf numFmtId="9" fontId="3" fillId="0" borderId="5" xfId="4" applyFont="1" applyFill="1" applyBorder="1" applyAlignment="1" applyProtection="1">
      <alignment horizontal="center" vertical="center"/>
      <protection locked="0" hidden="1"/>
    </xf>
    <xf numFmtId="3" fontId="3" fillId="0" borderId="5" xfId="1" applyNumberFormat="1" applyFont="1" applyBorder="1" applyAlignment="1" applyProtection="1">
      <alignment horizontal="center" vertical="center"/>
      <protection locked="0"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right" vertical="center"/>
      <protection locked="0" hidden="1"/>
    </xf>
    <xf numFmtId="0" fontId="3"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3" fillId="0" borderId="0" xfId="1" applyFont="1" applyAlignment="1" applyProtection="1">
      <alignment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1" fontId="2" fillId="0" borderId="0" xfId="1" applyNumberFormat="1" applyFont="1" applyAlignment="1" applyProtection="1">
      <alignment horizontal="center" vertical="center"/>
      <protection locked="0" hidden="1"/>
    </xf>
    <xf numFmtId="164" fontId="2" fillId="0" borderId="0" xfId="1" applyNumberFormat="1" applyFont="1" applyAlignment="1" applyProtection="1">
      <alignment horizontal="center" vertical="center"/>
      <protection locked="0" hidden="1"/>
    </xf>
    <xf numFmtId="0" fontId="2" fillId="0" borderId="0" xfId="1" applyFont="1" applyAlignment="1" applyProtection="1">
      <alignment horizontal="center" vertical="center"/>
      <protection hidden="1"/>
    </xf>
    <xf numFmtId="0" fontId="3" fillId="0" borderId="0" xfId="1" applyFont="1" applyAlignment="1" applyProtection="1">
      <alignment horizontal="right" vertical="center"/>
      <protection hidden="1"/>
    </xf>
    <xf numFmtId="0" fontId="2" fillId="0" borderId="0" xfId="2" applyFont="1" applyProtection="1">
      <protection hidden="1"/>
    </xf>
    <xf numFmtId="0" fontId="3" fillId="0" borderId="0" xfId="1" applyFont="1" applyAlignment="1" applyProtection="1">
      <alignment horizontal="center" vertical="center"/>
      <protection hidden="1"/>
    </xf>
    <xf numFmtId="0" fontId="2" fillId="0" borderId="0" xfId="1" applyFont="1" applyAlignment="1" applyProtection="1">
      <alignment horizontal="right" vertical="center"/>
      <protection hidden="1"/>
    </xf>
    <xf numFmtId="0" fontId="2" fillId="0" borderId="27" xfId="1" applyFont="1" applyBorder="1" applyAlignment="1" applyProtection="1">
      <alignment horizontal="right" vertical="center"/>
      <protection hidden="1"/>
    </xf>
    <xf numFmtId="0" fontId="2" fillId="0" borderId="0" xfId="1" applyFont="1" applyAlignment="1" applyProtection="1">
      <alignment vertical="top" wrapText="1"/>
      <protection hidden="1"/>
    </xf>
    <xf numFmtId="0" fontId="3" fillId="0" borderId="0" xfId="1" applyFont="1" applyAlignment="1" applyProtection="1">
      <alignment horizontal="center" vertical="center" wrapText="1"/>
      <protection hidden="1"/>
    </xf>
    <xf numFmtId="0" fontId="10" fillId="0" borderId="0" xfId="1" applyFont="1" applyAlignment="1" applyProtection="1">
      <alignment horizontal="center" vertical="top" wrapText="1"/>
      <protection hidden="1"/>
    </xf>
    <xf numFmtId="0" fontId="2" fillId="0" borderId="0" xfId="1" applyFont="1" applyAlignment="1" applyProtection="1">
      <alignment vertical="center"/>
      <protection hidden="1"/>
    </xf>
    <xf numFmtId="0" fontId="2" fillId="0" borderId="0" xfId="1" applyFont="1" applyAlignment="1" applyProtection="1">
      <alignment horizontal="center" vertical="top" wrapText="1"/>
      <protection hidden="1"/>
    </xf>
    <xf numFmtId="0" fontId="3" fillId="0" borderId="32" xfId="1" applyFont="1" applyBorder="1" applyAlignment="1" applyProtection="1">
      <alignment horizontal="center" vertical="center"/>
      <protection hidden="1"/>
    </xf>
    <xf numFmtId="0" fontId="3" fillId="0" borderId="33" xfId="1" applyFont="1" applyBorder="1" applyAlignment="1" applyProtection="1">
      <alignment horizontal="center" vertical="center"/>
      <protection hidden="1"/>
    </xf>
    <xf numFmtId="0" fontId="3" fillId="0" borderId="32" xfId="1" applyFont="1" applyBorder="1" applyAlignment="1" applyProtection="1">
      <alignment horizontal="center" vertical="center" wrapText="1"/>
      <protection hidden="1"/>
    </xf>
    <xf numFmtId="1" fontId="3" fillId="2" borderId="31" xfId="2" applyNumberFormat="1" applyFont="1" applyFill="1" applyBorder="1" applyAlignment="1" applyProtection="1">
      <alignment horizontal="center" vertical="top" shrinkToFit="1"/>
      <protection hidden="1"/>
    </xf>
    <xf numFmtId="1" fontId="3" fillId="0" borderId="30" xfId="2" applyNumberFormat="1" applyFont="1" applyBorder="1" applyAlignment="1" applyProtection="1">
      <alignment horizontal="center" vertical="top" shrinkToFit="1"/>
      <protection hidden="1"/>
    </xf>
    <xf numFmtId="1" fontId="3" fillId="2" borderId="30" xfId="2" applyNumberFormat="1" applyFont="1" applyFill="1" applyBorder="1" applyAlignment="1" applyProtection="1">
      <alignment horizontal="center" vertical="top" shrinkToFit="1"/>
      <protection hidden="1"/>
    </xf>
    <xf numFmtId="1" fontId="3" fillId="2" borderId="29" xfId="2" applyNumberFormat="1" applyFont="1" applyFill="1" applyBorder="1" applyAlignment="1" applyProtection="1">
      <alignment horizontal="center" vertical="top" shrinkToFit="1"/>
      <protection hidden="1"/>
    </xf>
    <xf numFmtId="1" fontId="3" fillId="0" borderId="31" xfId="2" applyNumberFormat="1" applyFont="1" applyBorder="1" applyAlignment="1" applyProtection="1">
      <alignment horizontal="center" vertical="top" shrinkToFit="1"/>
      <protection hidden="1"/>
    </xf>
    <xf numFmtId="1" fontId="3" fillId="0" borderId="29" xfId="2" applyNumberFormat="1" applyFont="1" applyBorder="1" applyAlignment="1" applyProtection="1">
      <alignment horizontal="center" vertical="top" shrinkToFit="1"/>
      <protection hidden="1"/>
    </xf>
    <xf numFmtId="0" fontId="2" fillId="0" borderId="10" xfId="2" applyFont="1" applyBorder="1" applyAlignment="1" applyProtection="1">
      <alignment horizontal="left" vertical="top" wrapText="1"/>
      <protection hidden="1"/>
    </xf>
    <xf numFmtId="0" fontId="2" fillId="0" borderId="17" xfId="2" applyFont="1" applyBorder="1" applyAlignment="1" applyProtection="1">
      <alignment horizontal="center" vertical="top" wrapText="1"/>
      <protection hidden="1"/>
    </xf>
    <xf numFmtId="9" fontId="2" fillId="0" borderId="8" xfId="3" applyFont="1" applyBorder="1" applyAlignment="1" applyProtection="1">
      <alignment horizontal="center" vertical="center"/>
      <protection hidden="1"/>
    </xf>
    <xf numFmtId="3" fontId="2" fillId="2" borderId="10" xfId="2" applyNumberFormat="1" applyFont="1" applyFill="1" applyBorder="1" applyAlignment="1" applyProtection="1">
      <alignment horizontal="center" vertical="top" shrinkToFit="1"/>
      <protection hidden="1"/>
    </xf>
    <xf numFmtId="3" fontId="2" fillId="0" borderId="9" xfId="1" applyNumberFormat="1" applyFont="1" applyBorder="1" applyAlignment="1" applyProtection="1">
      <alignment horizontal="center" vertical="center"/>
      <protection hidden="1"/>
    </xf>
    <xf numFmtId="3" fontId="2" fillId="2" borderId="9" xfId="2" applyNumberFormat="1" applyFont="1" applyFill="1" applyBorder="1" applyAlignment="1" applyProtection="1">
      <alignment horizontal="center" vertical="top" shrinkToFit="1"/>
      <protection hidden="1"/>
    </xf>
    <xf numFmtId="3" fontId="2" fillId="2" borderId="8" xfId="2" applyNumberFormat="1" applyFont="1" applyFill="1" applyBorder="1" applyAlignment="1" applyProtection="1">
      <alignment horizontal="center" vertical="top" shrinkToFit="1"/>
      <protection hidden="1"/>
    </xf>
    <xf numFmtId="3" fontId="2" fillId="0" borderId="10" xfId="1" applyNumberFormat="1" applyFont="1" applyBorder="1" applyAlignment="1" applyProtection="1">
      <alignment horizontal="center" vertical="center"/>
      <protection hidden="1"/>
    </xf>
    <xf numFmtId="3" fontId="2" fillId="0" borderId="9" xfId="2" applyNumberFormat="1" applyFont="1" applyBorder="1" applyAlignment="1" applyProtection="1">
      <alignment horizontal="center" vertical="top" shrinkToFit="1"/>
      <protection hidden="1"/>
    </xf>
    <xf numFmtId="3" fontId="2" fillId="0" borderId="8" xfId="2" applyNumberFormat="1" applyFont="1" applyBorder="1" applyAlignment="1" applyProtection="1">
      <alignment horizontal="center" vertical="top" shrinkToFit="1"/>
      <protection hidden="1"/>
    </xf>
    <xf numFmtId="0" fontId="2" fillId="0" borderId="7" xfId="2" applyFont="1" applyBorder="1" applyAlignment="1" applyProtection="1">
      <alignment horizontal="left" vertical="top" wrapText="1"/>
      <protection hidden="1"/>
    </xf>
    <xf numFmtId="0" fontId="2" fillId="0" borderId="4" xfId="2" applyFont="1" applyBorder="1" applyAlignment="1" applyProtection="1">
      <alignment horizontal="center" vertical="top" wrapText="1"/>
      <protection hidden="1"/>
    </xf>
    <xf numFmtId="9" fontId="2" fillId="0" borderId="6" xfId="3" applyFont="1" applyBorder="1" applyAlignment="1" applyProtection="1">
      <alignment horizontal="center" vertical="center"/>
      <protection hidden="1"/>
    </xf>
    <xf numFmtId="3" fontId="2" fillId="2" borderId="7" xfId="2" applyNumberFormat="1" applyFont="1" applyFill="1" applyBorder="1" applyAlignment="1" applyProtection="1">
      <alignment horizontal="center" vertical="top" shrinkToFit="1"/>
      <protection hidden="1"/>
    </xf>
    <xf numFmtId="3" fontId="2" fillId="0" borderId="5" xfId="1" applyNumberFormat="1" applyFont="1" applyBorder="1" applyAlignment="1" applyProtection="1">
      <alignment horizontal="center" vertical="center"/>
      <protection hidden="1"/>
    </xf>
    <xf numFmtId="3" fontId="2" fillId="2" borderId="5" xfId="2" applyNumberFormat="1" applyFont="1" applyFill="1" applyBorder="1" applyAlignment="1" applyProtection="1">
      <alignment horizontal="center" vertical="top" shrinkToFit="1"/>
      <protection hidden="1"/>
    </xf>
    <xf numFmtId="3" fontId="2" fillId="2" borderId="6" xfId="2" applyNumberFormat="1" applyFont="1" applyFill="1" applyBorder="1" applyAlignment="1" applyProtection="1">
      <alignment horizontal="center" vertical="top" shrinkToFit="1"/>
      <protection hidden="1"/>
    </xf>
    <xf numFmtId="3" fontId="2" fillId="0" borderId="7" xfId="1" applyNumberFormat="1" applyFont="1" applyBorder="1" applyAlignment="1" applyProtection="1">
      <alignment horizontal="center" vertical="center"/>
      <protection hidden="1"/>
    </xf>
    <xf numFmtId="3" fontId="2" fillId="0" borderId="5" xfId="2" applyNumberFormat="1" applyFont="1" applyBorder="1" applyAlignment="1" applyProtection="1">
      <alignment horizontal="center" vertical="top" shrinkToFit="1"/>
      <protection hidden="1"/>
    </xf>
    <xf numFmtId="3" fontId="2" fillId="0" borderId="6" xfId="2" applyNumberFormat="1" applyFont="1" applyBorder="1" applyAlignment="1" applyProtection="1">
      <alignment horizontal="center" vertical="top" shrinkToFit="1"/>
      <protection hidden="1"/>
    </xf>
    <xf numFmtId="0" fontId="2" fillId="0" borderId="3" xfId="2" applyFont="1" applyBorder="1" applyAlignment="1" applyProtection="1">
      <alignment horizontal="left" vertical="top" wrapText="1"/>
      <protection hidden="1"/>
    </xf>
    <xf numFmtId="0" fontId="2" fillId="0" borderId="13" xfId="2" applyFont="1" applyBorder="1" applyAlignment="1" applyProtection="1">
      <alignment horizontal="center" vertical="top" wrapText="1"/>
      <protection hidden="1"/>
    </xf>
    <xf numFmtId="9" fontId="2" fillId="0" borderId="1" xfId="3" applyFont="1" applyBorder="1" applyAlignment="1" applyProtection="1">
      <alignment horizontal="center" vertical="center"/>
      <protection hidden="1"/>
    </xf>
    <xf numFmtId="3" fontId="2" fillId="2" borderId="3" xfId="2" applyNumberFormat="1" applyFont="1" applyFill="1" applyBorder="1" applyAlignment="1" applyProtection="1">
      <alignment horizontal="center" vertical="top" shrinkToFit="1"/>
      <protection hidden="1"/>
    </xf>
    <xf numFmtId="3" fontId="2" fillId="0" borderId="2" xfId="1" applyNumberFormat="1" applyFont="1" applyBorder="1" applyAlignment="1" applyProtection="1">
      <alignment horizontal="center" vertical="center"/>
      <protection hidden="1"/>
    </xf>
    <xf numFmtId="3" fontId="2" fillId="2" borderId="2" xfId="2" applyNumberFormat="1" applyFont="1" applyFill="1" applyBorder="1" applyAlignment="1" applyProtection="1">
      <alignment horizontal="center" vertical="top" shrinkToFit="1"/>
      <protection hidden="1"/>
    </xf>
    <xf numFmtId="3" fontId="2" fillId="2" borderId="1" xfId="2" applyNumberFormat="1" applyFont="1" applyFill="1" applyBorder="1" applyAlignment="1" applyProtection="1">
      <alignment horizontal="center" vertical="top" shrinkToFit="1"/>
      <protection hidden="1"/>
    </xf>
    <xf numFmtId="3" fontId="2" fillId="0" borderId="3" xfId="1" applyNumberFormat="1" applyFont="1" applyBorder="1" applyAlignment="1" applyProtection="1">
      <alignment horizontal="center" vertical="center"/>
      <protection hidden="1"/>
    </xf>
    <xf numFmtId="3" fontId="2" fillId="0" borderId="2" xfId="2" applyNumberFormat="1" applyFont="1" applyBorder="1" applyAlignment="1" applyProtection="1">
      <alignment horizontal="center" vertical="top" shrinkToFit="1"/>
      <protection hidden="1"/>
    </xf>
    <xf numFmtId="3" fontId="2" fillId="0" borderId="1" xfId="2" applyNumberFormat="1" applyFont="1" applyBorder="1" applyAlignment="1" applyProtection="1">
      <alignment horizontal="center" vertical="top" shrinkToFit="1"/>
      <protection hidden="1"/>
    </xf>
    <xf numFmtId="9" fontId="7" fillId="0" borderId="8" xfId="3" applyFont="1" applyFill="1" applyBorder="1" applyAlignment="1" applyProtection="1">
      <alignment horizontal="center" vertical="center"/>
      <protection hidden="1"/>
    </xf>
    <xf numFmtId="9" fontId="7" fillId="0" borderId="6" xfId="3" applyFont="1" applyFill="1" applyBorder="1" applyAlignment="1" applyProtection="1">
      <alignment horizontal="center" vertical="center"/>
      <protection hidden="1"/>
    </xf>
    <xf numFmtId="9" fontId="7" fillId="0" borderId="1" xfId="3" applyFont="1" applyFill="1" applyBorder="1" applyAlignment="1" applyProtection="1">
      <alignment horizontal="center" vertical="center"/>
      <protection hidden="1"/>
    </xf>
    <xf numFmtId="9" fontId="2" fillId="0" borderId="18" xfId="3" applyFont="1" applyBorder="1" applyAlignment="1" applyProtection="1">
      <alignment horizontal="left" vertical="center"/>
      <protection hidden="1"/>
    </xf>
    <xf numFmtId="0" fontId="2" fillId="0" borderId="28" xfId="1" applyFont="1" applyBorder="1" applyAlignment="1" applyProtection="1">
      <alignment horizontal="center" vertical="center" wrapText="1"/>
      <protection hidden="1"/>
    </xf>
    <xf numFmtId="0" fontId="2" fillId="0" borderId="0" xfId="1" applyFont="1" applyAlignment="1" applyProtection="1">
      <alignment horizontal="center" vertical="center" wrapText="1"/>
      <protection hidden="1"/>
    </xf>
    <xf numFmtId="0" fontId="2" fillId="0" borderId="27" xfId="1" applyFont="1" applyBorder="1" applyAlignment="1" applyProtection="1">
      <alignment horizontal="center" vertical="center" wrapText="1"/>
      <protection hidden="1"/>
    </xf>
    <xf numFmtId="9" fontId="2" fillId="0" borderId="5" xfId="3" applyFont="1" applyBorder="1" applyAlignment="1" applyProtection="1">
      <alignment horizontal="left" vertical="top" wrapText="1"/>
      <protection hidden="1"/>
    </xf>
    <xf numFmtId="9" fontId="2" fillId="0" borderId="5" xfId="3" applyFont="1" applyBorder="1" applyAlignment="1" applyProtection="1">
      <alignment horizontal="center" vertical="top"/>
      <protection hidden="1"/>
    </xf>
    <xf numFmtId="9" fontId="2" fillId="0" borderId="4" xfId="3" applyFont="1" applyBorder="1" applyAlignment="1" applyProtection="1">
      <alignment horizontal="center" vertical="center"/>
      <protection hidden="1"/>
    </xf>
    <xf numFmtId="164" fontId="2" fillId="2" borderId="10" xfId="2" applyNumberFormat="1" applyFont="1" applyFill="1" applyBorder="1" applyAlignment="1" applyProtection="1">
      <alignment horizontal="center" vertical="top" shrinkToFit="1"/>
      <protection hidden="1"/>
    </xf>
    <xf numFmtId="165" fontId="2" fillId="3" borderId="9" xfId="1" applyNumberFormat="1" applyFont="1" applyFill="1" applyBorder="1" applyAlignment="1" applyProtection="1">
      <alignment horizontal="center" vertical="center"/>
      <protection hidden="1"/>
    </xf>
    <xf numFmtId="164" fontId="2" fillId="2" borderId="9" xfId="2" applyNumberFormat="1" applyFont="1" applyFill="1" applyBorder="1" applyAlignment="1" applyProtection="1">
      <alignment horizontal="center" vertical="top" shrinkToFit="1"/>
      <protection hidden="1"/>
    </xf>
    <xf numFmtId="164" fontId="2" fillId="2" borderId="8" xfId="2" applyNumberFormat="1" applyFont="1" applyFill="1" applyBorder="1" applyAlignment="1" applyProtection="1">
      <alignment horizontal="center" vertical="top" shrinkToFit="1"/>
      <protection hidden="1"/>
    </xf>
    <xf numFmtId="164" fontId="2" fillId="0" borderId="10" xfId="2" applyNumberFormat="1" applyFont="1" applyBorder="1" applyAlignment="1" applyProtection="1">
      <alignment horizontal="center" vertical="top" shrinkToFit="1"/>
      <protection hidden="1"/>
    </xf>
    <xf numFmtId="164" fontId="2" fillId="0" borderId="9" xfId="2" applyNumberFormat="1" applyFont="1" applyBorder="1" applyAlignment="1" applyProtection="1">
      <alignment horizontal="center" vertical="top" shrinkToFit="1"/>
      <protection hidden="1"/>
    </xf>
    <xf numFmtId="164" fontId="2" fillId="0" borderId="8" xfId="2" applyNumberFormat="1" applyFont="1" applyBorder="1" applyAlignment="1" applyProtection="1">
      <alignment horizontal="center" vertical="top" shrinkToFit="1"/>
      <protection hidden="1"/>
    </xf>
    <xf numFmtId="2" fontId="2" fillId="2" borderId="7" xfId="2" applyNumberFormat="1" applyFont="1" applyFill="1" applyBorder="1" applyAlignment="1" applyProtection="1">
      <alignment horizontal="center" vertical="top" shrinkToFit="1"/>
      <protection hidden="1"/>
    </xf>
    <xf numFmtId="2" fontId="2" fillId="3" borderId="5" xfId="1" applyNumberFormat="1" applyFont="1" applyFill="1" applyBorder="1" applyAlignment="1" applyProtection="1">
      <alignment horizontal="center" vertical="center"/>
      <protection hidden="1"/>
    </xf>
    <xf numFmtId="2" fontId="2" fillId="2" borderId="5" xfId="2" applyNumberFormat="1" applyFont="1" applyFill="1" applyBorder="1" applyAlignment="1" applyProtection="1">
      <alignment horizontal="center" vertical="top" shrinkToFit="1"/>
      <protection hidden="1"/>
    </xf>
    <xf numFmtId="2" fontId="2" fillId="2" borderId="6" xfId="2" applyNumberFormat="1" applyFont="1" applyFill="1" applyBorder="1" applyAlignment="1" applyProtection="1">
      <alignment horizontal="center" vertical="top" shrinkToFit="1"/>
      <protection hidden="1"/>
    </xf>
    <xf numFmtId="2" fontId="2" fillId="0" borderId="7" xfId="2" applyNumberFormat="1" applyFont="1" applyBorder="1" applyAlignment="1" applyProtection="1">
      <alignment horizontal="center" vertical="top" shrinkToFit="1"/>
      <protection hidden="1"/>
    </xf>
    <xf numFmtId="2" fontId="2" fillId="0" borderId="5" xfId="2" applyNumberFormat="1" applyFont="1" applyBorder="1" applyAlignment="1" applyProtection="1">
      <alignment horizontal="center" vertical="top" shrinkToFit="1"/>
      <protection hidden="1"/>
    </xf>
    <xf numFmtId="2" fontId="2" fillId="0" borderId="6" xfId="2" applyNumberFormat="1" applyFont="1" applyBorder="1" applyAlignment="1" applyProtection="1">
      <alignment horizontal="center" vertical="top" shrinkToFit="1"/>
      <protection hidden="1"/>
    </xf>
    <xf numFmtId="9" fontId="2" fillId="0" borderId="5" xfId="3" applyFont="1" applyBorder="1" applyAlignment="1" applyProtection="1">
      <alignment horizontal="left" vertical="top" wrapText="1"/>
      <protection hidden="1"/>
    </xf>
    <xf numFmtId="9" fontId="2" fillId="0" borderId="5" xfId="3" applyFont="1" applyBorder="1" applyAlignment="1" applyProtection="1">
      <alignment horizontal="center" vertical="top"/>
      <protection hidden="1"/>
    </xf>
    <xf numFmtId="1" fontId="2" fillId="2" borderId="7" xfId="2" applyNumberFormat="1" applyFont="1" applyFill="1" applyBorder="1" applyAlignment="1" applyProtection="1">
      <alignment horizontal="center" vertical="top" shrinkToFit="1"/>
      <protection hidden="1"/>
    </xf>
    <xf numFmtId="1" fontId="2" fillId="2" borderId="5" xfId="2" applyNumberFormat="1" applyFont="1" applyFill="1" applyBorder="1" applyAlignment="1" applyProtection="1">
      <alignment horizontal="center" vertical="top" shrinkToFit="1"/>
      <protection hidden="1"/>
    </xf>
    <xf numFmtId="1" fontId="2" fillId="2" borderId="6" xfId="2" applyNumberFormat="1" applyFont="1" applyFill="1" applyBorder="1" applyAlignment="1" applyProtection="1">
      <alignment horizontal="center" vertical="top" shrinkToFit="1"/>
      <protection hidden="1"/>
    </xf>
    <xf numFmtId="1" fontId="2" fillId="0" borderId="7" xfId="2" applyNumberFormat="1" applyFont="1" applyBorder="1" applyAlignment="1" applyProtection="1">
      <alignment horizontal="center" vertical="top" shrinkToFit="1"/>
      <protection hidden="1"/>
    </xf>
    <xf numFmtId="1" fontId="2" fillId="0" borderId="5" xfId="2" applyNumberFormat="1" applyFont="1" applyBorder="1" applyAlignment="1" applyProtection="1">
      <alignment horizontal="center" vertical="top" shrinkToFit="1"/>
      <protection hidden="1"/>
    </xf>
    <xf numFmtId="1" fontId="2" fillId="0" borderId="6" xfId="2" applyNumberFormat="1" applyFont="1" applyBorder="1" applyAlignment="1" applyProtection="1">
      <alignment horizontal="center" vertical="top" shrinkToFit="1"/>
      <protection hidden="1"/>
    </xf>
    <xf numFmtId="3" fontId="2" fillId="3" borderId="5" xfId="1" applyNumberFormat="1" applyFont="1" applyFill="1" applyBorder="1" applyAlignment="1" applyProtection="1">
      <alignment horizontal="center" vertical="center"/>
      <protection hidden="1"/>
    </xf>
    <xf numFmtId="9" fontId="2" fillId="0" borderId="26" xfId="3" applyFont="1" applyBorder="1" applyAlignment="1" applyProtection="1">
      <alignment horizontal="left" vertical="top" wrapText="1"/>
      <protection hidden="1"/>
    </xf>
    <xf numFmtId="9" fontId="2" fillId="0" borderId="18" xfId="3" applyFont="1" applyBorder="1" applyAlignment="1" applyProtection="1">
      <alignment horizontal="left" vertical="top" wrapText="1"/>
      <protection hidden="1"/>
    </xf>
    <xf numFmtId="164" fontId="2" fillId="2" borderId="7" xfId="2" applyNumberFormat="1" applyFont="1" applyFill="1" applyBorder="1" applyAlignment="1" applyProtection="1">
      <alignment horizontal="center" vertical="top" shrinkToFit="1"/>
      <protection hidden="1"/>
    </xf>
    <xf numFmtId="164" fontId="2" fillId="0" borderId="5" xfId="1" applyNumberFormat="1" applyFont="1" applyBorder="1" applyAlignment="1" applyProtection="1">
      <alignment horizontal="center" vertical="center"/>
      <protection hidden="1"/>
    </xf>
    <xf numFmtId="164" fontId="2" fillId="2" borderId="5" xfId="2" applyNumberFormat="1" applyFont="1" applyFill="1" applyBorder="1" applyAlignment="1" applyProtection="1">
      <alignment horizontal="center" vertical="top" shrinkToFit="1"/>
      <protection hidden="1"/>
    </xf>
    <xf numFmtId="164" fontId="2" fillId="2" borderId="6" xfId="2" applyNumberFormat="1" applyFont="1" applyFill="1" applyBorder="1" applyAlignment="1" applyProtection="1">
      <alignment horizontal="center" vertical="top" shrinkToFit="1"/>
      <protection hidden="1"/>
    </xf>
    <xf numFmtId="164" fontId="2" fillId="0" borderId="7" xfId="2" applyNumberFormat="1" applyFont="1" applyBorder="1" applyAlignment="1" applyProtection="1">
      <alignment horizontal="center" vertical="top" shrinkToFit="1"/>
      <protection hidden="1"/>
    </xf>
    <xf numFmtId="164" fontId="2" fillId="0" borderId="5" xfId="2" applyNumberFormat="1" applyFont="1" applyBorder="1" applyAlignment="1" applyProtection="1">
      <alignment horizontal="center" vertical="top" shrinkToFit="1"/>
      <protection hidden="1"/>
    </xf>
    <xf numFmtId="164" fontId="2" fillId="0" borderId="6" xfId="2" applyNumberFormat="1" applyFont="1" applyBorder="1" applyAlignment="1" applyProtection="1">
      <alignment horizontal="center" vertical="top" shrinkToFit="1"/>
      <protection hidden="1"/>
    </xf>
    <xf numFmtId="164" fontId="2" fillId="2" borderId="3" xfId="2" applyNumberFormat="1" applyFont="1" applyFill="1" applyBorder="1" applyAlignment="1" applyProtection="1">
      <alignment horizontal="center" vertical="top" shrinkToFit="1"/>
      <protection hidden="1"/>
    </xf>
    <xf numFmtId="164" fontId="2" fillId="0" borderId="2" xfId="1" applyNumberFormat="1" applyFont="1" applyBorder="1" applyAlignment="1" applyProtection="1">
      <alignment horizontal="center" vertical="center"/>
      <protection hidden="1"/>
    </xf>
    <xf numFmtId="164" fontId="2" fillId="2" borderId="2" xfId="2" applyNumberFormat="1" applyFont="1" applyFill="1" applyBorder="1" applyAlignment="1" applyProtection="1">
      <alignment horizontal="center" vertical="top" shrinkToFit="1"/>
      <protection hidden="1"/>
    </xf>
    <xf numFmtId="164" fontId="2" fillId="2" borderId="1" xfId="2" applyNumberFormat="1" applyFont="1" applyFill="1" applyBorder="1" applyAlignment="1" applyProtection="1">
      <alignment horizontal="center" vertical="top" shrinkToFit="1"/>
      <protection hidden="1"/>
    </xf>
    <xf numFmtId="164" fontId="2" fillId="0" borderId="3" xfId="2" applyNumberFormat="1" applyFont="1" applyBorder="1" applyAlignment="1" applyProtection="1">
      <alignment horizontal="center" vertical="top" shrinkToFit="1"/>
      <protection hidden="1"/>
    </xf>
    <xf numFmtId="164" fontId="2" fillId="0" borderId="2" xfId="2" applyNumberFormat="1" applyFont="1" applyBorder="1" applyAlignment="1" applyProtection="1">
      <alignment horizontal="center" vertical="top" shrinkToFit="1"/>
      <protection hidden="1"/>
    </xf>
    <xf numFmtId="164" fontId="2" fillId="0" borderId="1" xfId="2" applyNumberFormat="1" applyFont="1" applyBorder="1" applyAlignment="1" applyProtection="1">
      <alignment horizontal="center" vertical="top" shrinkToFit="1"/>
      <protection hidden="1"/>
    </xf>
    <xf numFmtId="0" fontId="2" fillId="0" borderId="5" xfId="1" applyFont="1" applyBorder="1" applyAlignment="1" applyProtection="1">
      <alignment horizontal="left" vertical="center"/>
      <protection hidden="1"/>
    </xf>
    <xf numFmtId="0" fontId="2" fillId="0" borderId="5" xfId="1" applyFont="1" applyBorder="1" applyAlignment="1" applyProtection="1">
      <alignment horizontal="center" vertical="center"/>
      <protection hidden="1"/>
    </xf>
    <xf numFmtId="0" fontId="2" fillId="0" borderId="18" xfId="1" applyFont="1" applyBorder="1" applyAlignment="1" applyProtection="1">
      <alignment vertical="center" wrapText="1"/>
      <protection hidden="1"/>
    </xf>
    <xf numFmtId="0" fontId="2" fillId="0" borderId="17" xfId="1" applyFont="1" applyBorder="1" applyAlignment="1" applyProtection="1">
      <alignment horizontal="center" vertical="center" wrapText="1"/>
      <protection hidden="1"/>
    </xf>
    <xf numFmtId="0" fontId="2" fillId="0" borderId="16" xfId="1" applyFont="1" applyBorder="1" applyAlignment="1" applyProtection="1">
      <alignment horizontal="center" vertical="center" wrapText="1"/>
      <protection hidden="1"/>
    </xf>
    <xf numFmtId="0" fontId="2" fillId="0" borderId="15" xfId="1" applyFont="1" applyBorder="1" applyAlignment="1" applyProtection="1">
      <alignment horizontal="center" vertical="center" wrapText="1"/>
      <protection hidden="1"/>
    </xf>
    <xf numFmtId="0" fontId="2" fillId="0" borderId="5" xfId="1" applyFont="1" applyBorder="1" applyAlignment="1" applyProtection="1">
      <alignment horizontal="left" vertical="center"/>
      <protection hidden="1"/>
    </xf>
    <xf numFmtId="0" fontId="2" fillId="0" borderId="5" xfId="1" applyFont="1" applyBorder="1" applyAlignment="1" applyProtection="1">
      <alignment vertical="center" wrapText="1"/>
      <protection hidden="1"/>
    </xf>
    <xf numFmtId="0" fontId="2" fillId="0" borderId="4" xfId="1" applyFont="1" applyBorder="1" applyAlignment="1" applyProtection="1">
      <alignment horizontal="center" vertical="center" wrapText="1"/>
      <protection hidden="1"/>
    </xf>
    <xf numFmtId="0" fontId="2" fillId="0" borderId="25" xfId="1" applyFont="1" applyBorder="1" applyAlignment="1" applyProtection="1">
      <alignment horizontal="center" vertical="center" wrapText="1"/>
      <protection hidden="1"/>
    </xf>
    <xf numFmtId="0" fontId="2" fillId="0" borderId="14" xfId="1" applyFont="1" applyBorder="1" applyAlignment="1" applyProtection="1">
      <alignment horizontal="center" vertical="center" wrapText="1"/>
      <protection hidden="1"/>
    </xf>
    <xf numFmtId="0" fontId="2" fillId="0" borderId="13" xfId="1" applyFont="1" applyBorder="1" applyAlignment="1" applyProtection="1">
      <alignment horizontal="center" vertical="center" wrapText="1"/>
      <protection hidden="1"/>
    </xf>
    <xf numFmtId="0" fontId="2" fillId="0" borderId="12" xfId="1" applyFont="1" applyBorder="1" applyAlignment="1" applyProtection="1">
      <alignment horizontal="center" vertical="center" wrapText="1"/>
      <protection hidden="1"/>
    </xf>
    <xf numFmtId="0" fontId="2" fillId="0" borderId="11" xfId="1" applyFont="1" applyBorder="1" applyAlignment="1" applyProtection="1">
      <alignment horizontal="center" vertical="center" wrapText="1"/>
      <protection hidden="1"/>
    </xf>
    <xf numFmtId="9" fontId="2" fillId="0" borderId="4" xfId="3" applyFont="1" applyBorder="1" applyAlignment="1" applyProtection="1">
      <alignment horizontal="left" vertical="center"/>
      <protection hidden="1"/>
    </xf>
    <xf numFmtId="9" fontId="2" fillId="0" borderId="25" xfId="3" applyFont="1" applyBorder="1" applyAlignment="1" applyProtection="1">
      <alignment horizontal="left" vertical="center"/>
      <protection hidden="1"/>
    </xf>
    <xf numFmtId="0" fontId="3" fillId="0" borderId="24" xfId="1" applyFont="1" applyBorder="1" applyAlignment="1" applyProtection="1">
      <alignment horizontal="center" vertical="center" wrapText="1"/>
      <protection hidden="1"/>
    </xf>
    <xf numFmtId="0" fontId="3" fillId="0" borderId="23" xfId="1" applyFont="1" applyBorder="1" applyAlignment="1" applyProtection="1">
      <alignment horizontal="center" vertical="center" wrapText="1"/>
      <protection hidden="1"/>
    </xf>
    <xf numFmtId="0" fontId="3" fillId="0" borderId="22" xfId="1" applyFont="1" applyBorder="1" applyAlignment="1" applyProtection="1">
      <alignment horizontal="center" vertical="center" wrapText="1"/>
      <protection hidden="1"/>
    </xf>
    <xf numFmtId="0" fontId="3" fillId="0" borderId="21" xfId="1" applyFont="1" applyBorder="1" applyAlignment="1" applyProtection="1">
      <alignment horizontal="center" vertical="center" wrapText="1"/>
      <protection hidden="1"/>
    </xf>
    <xf numFmtId="0" fontId="3" fillId="0" borderId="20" xfId="1" applyFont="1" applyBorder="1" applyAlignment="1" applyProtection="1">
      <alignment horizontal="center" vertical="center" wrapText="1"/>
      <protection hidden="1"/>
    </xf>
    <xf numFmtId="0" fontId="3" fillId="0" borderId="19" xfId="1" applyFont="1" applyBorder="1" applyAlignment="1" applyProtection="1">
      <alignment horizontal="center" vertical="center" wrapText="1"/>
      <protection hidden="1"/>
    </xf>
    <xf numFmtId="9" fontId="2" fillId="0" borderId="14" xfId="3" applyFont="1" applyBorder="1" applyAlignment="1" applyProtection="1">
      <alignment horizontal="left" vertical="center"/>
      <protection hidden="1"/>
    </xf>
    <xf numFmtId="9" fontId="2" fillId="0" borderId="5" xfId="3" applyFont="1" applyBorder="1" applyAlignment="1" applyProtection="1">
      <alignment horizontal="left" vertical="center"/>
      <protection hidden="1"/>
    </xf>
    <xf numFmtId="9" fontId="2" fillId="0" borderId="5" xfId="3" applyFont="1" applyBorder="1" applyAlignment="1" applyProtection="1">
      <alignment horizontal="center" vertical="center"/>
      <protection hidden="1"/>
    </xf>
    <xf numFmtId="0" fontId="3" fillId="0" borderId="4" xfId="1" applyFont="1" applyBorder="1" applyAlignment="1" applyProtection="1">
      <alignment horizontal="left" vertical="center" wrapText="1"/>
      <protection hidden="1"/>
    </xf>
    <xf numFmtId="1" fontId="6" fillId="2" borderId="10" xfId="2" applyNumberFormat="1" applyFont="1" applyFill="1" applyBorder="1" applyAlignment="1" applyProtection="1">
      <alignment horizontal="center" vertical="center" shrinkToFit="1"/>
      <protection hidden="1"/>
    </xf>
    <xf numFmtId="0" fontId="6" fillId="0" borderId="9" xfId="1" applyFont="1" applyBorder="1" applyAlignment="1" applyProtection="1">
      <alignment horizontal="center" vertical="center" wrapText="1"/>
      <protection hidden="1"/>
    </xf>
    <xf numFmtId="1" fontId="6" fillId="2" borderId="9" xfId="2" applyNumberFormat="1" applyFont="1" applyFill="1" applyBorder="1" applyAlignment="1" applyProtection="1">
      <alignment horizontal="center" vertical="center" shrinkToFit="1"/>
      <protection hidden="1"/>
    </xf>
    <xf numFmtId="1" fontId="6" fillId="2" borderId="8" xfId="2" applyNumberFormat="1" applyFont="1" applyFill="1" applyBorder="1" applyAlignment="1" applyProtection="1">
      <alignment horizontal="center" vertical="center" shrinkToFit="1"/>
      <protection hidden="1"/>
    </xf>
    <xf numFmtId="1" fontId="6" fillId="0" borderId="10" xfId="2" applyNumberFormat="1" applyFont="1" applyBorder="1" applyAlignment="1" applyProtection="1">
      <alignment horizontal="center" vertical="center" shrinkToFit="1"/>
      <protection hidden="1"/>
    </xf>
    <xf numFmtId="1" fontId="6" fillId="0" borderId="9" xfId="2" applyNumberFormat="1" applyFont="1" applyBorder="1" applyAlignment="1" applyProtection="1">
      <alignment horizontal="center" vertical="center" shrinkToFit="1"/>
      <protection hidden="1"/>
    </xf>
    <xf numFmtId="1" fontId="6" fillId="0" borderId="8" xfId="2" applyNumberFormat="1" applyFont="1" applyBorder="1" applyAlignment="1" applyProtection="1">
      <alignment horizontal="center" vertical="center" shrinkToFit="1"/>
      <protection hidden="1"/>
    </xf>
    <xf numFmtId="1" fontId="6" fillId="2" borderId="7" xfId="2" applyNumberFormat="1" applyFont="1" applyFill="1" applyBorder="1" applyAlignment="1" applyProtection="1">
      <alignment horizontal="center" vertical="center" shrinkToFit="1"/>
      <protection hidden="1"/>
    </xf>
    <xf numFmtId="0" fontId="6" fillId="0" borderId="5" xfId="1" applyFont="1" applyBorder="1" applyAlignment="1" applyProtection="1">
      <alignment horizontal="center" vertical="center" wrapText="1"/>
      <protection hidden="1"/>
    </xf>
    <xf numFmtId="1" fontId="6" fillId="2" borderId="5" xfId="2" applyNumberFormat="1" applyFont="1" applyFill="1" applyBorder="1" applyAlignment="1" applyProtection="1">
      <alignment horizontal="center" vertical="center" shrinkToFit="1"/>
      <protection hidden="1"/>
    </xf>
    <xf numFmtId="1" fontId="6" fillId="2" borderId="6" xfId="2" applyNumberFormat="1" applyFont="1" applyFill="1" applyBorder="1" applyAlignment="1" applyProtection="1">
      <alignment horizontal="center" vertical="center" shrinkToFit="1"/>
      <protection hidden="1"/>
    </xf>
    <xf numFmtId="1" fontId="6" fillId="0" borderId="7" xfId="2" applyNumberFormat="1" applyFont="1" applyBorder="1" applyAlignment="1" applyProtection="1">
      <alignment horizontal="center" vertical="center" shrinkToFit="1"/>
      <protection hidden="1"/>
    </xf>
    <xf numFmtId="1" fontId="6" fillId="0" borderId="5" xfId="2" applyNumberFormat="1" applyFont="1" applyBorder="1" applyAlignment="1" applyProtection="1">
      <alignment horizontal="center" vertical="center" shrinkToFit="1"/>
      <protection hidden="1"/>
    </xf>
    <xf numFmtId="1" fontId="6" fillId="0" borderId="6" xfId="2" applyNumberFormat="1" applyFont="1" applyBorder="1" applyAlignment="1" applyProtection="1">
      <alignment horizontal="center" vertical="center" shrinkToFit="1"/>
      <protection hidden="1"/>
    </xf>
    <xf numFmtId="164" fontId="2" fillId="2" borderId="7" xfId="2" applyNumberFormat="1" applyFont="1" applyFill="1" applyBorder="1" applyAlignment="1" applyProtection="1">
      <alignment horizontal="center" vertical="center" shrinkToFit="1"/>
      <protection hidden="1"/>
    </xf>
    <xf numFmtId="164" fontId="2" fillId="0" borderId="5" xfId="1" applyNumberFormat="1" applyFont="1" applyBorder="1" applyAlignment="1" applyProtection="1">
      <alignment horizontal="center" vertical="center" wrapText="1"/>
      <protection hidden="1"/>
    </xf>
    <xf numFmtId="164" fontId="2" fillId="2" borderId="5" xfId="2" applyNumberFormat="1" applyFont="1" applyFill="1" applyBorder="1" applyAlignment="1" applyProtection="1">
      <alignment horizontal="center" vertical="center" shrinkToFit="1"/>
      <protection hidden="1"/>
    </xf>
    <xf numFmtId="164" fontId="2" fillId="2" borderId="6" xfId="2" applyNumberFormat="1" applyFont="1" applyFill="1" applyBorder="1" applyAlignment="1" applyProtection="1">
      <alignment horizontal="center" vertical="center" shrinkToFit="1"/>
      <protection hidden="1"/>
    </xf>
    <xf numFmtId="164" fontId="2" fillId="0" borderId="7" xfId="2" applyNumberFormat="1" applyFont="1" applyBorder="1" applyAlignment="1" applyProtection="1">
      <alignment horizontal="center" vertical="center" shrinkToFit="1"/>
      <protection hidden="1"/>
    </xf>
    <xf numFmtId="164" fontId="2" fillId="0" borderId="5" xfId="2" applyNumberFormat="1" applyFont="1" applyBorder="1" applyAlignment="1" applyProtection="1">
      <alignment horizontal="center" vertical="center" shrinkToFit="1"/>
      <protection hidden="1"/>
    </xf>
    <xf numFmtId="164" fontId="2" fillId="0" borderId="6" xfId="2" applyNumberFormat="1" applyFont="1" applyBorder="1" applyAlignment="1" applyProtection="1">
      <alignment horizontal="center" vertical="center" shrinkToFit="1"/>
      <protection hidden="1"/>
    </xf>
    <xf numFmtId="164" fontId="2" fillId="2" borderId="3" xfId="2" applyNumberFormat="1" applyFont="1" applyFill="1" applyBorder="1" applyAlignment="1" applyProtection="1">
      <alignment horizontal="center" vertical="center" shrinkToFit="1"/>
      <protection hidden="1"/>
    </xf>
    <xf numFmtId="164" fontId="2" fillId="0" borderId="2" xfId="1" applyNumberFormat="1" applyFont="1" applyBorder="1" applyAlignment="1" applyProtection="1">
      <alignment horizontal="center" vertical="center" wrapText="1"/>
      <protection hidden="1"/>
    </xf>
    <xf numFmtId="164" fontId="2" fillId="2" borderId="2" xfId="2" applyNumberFormat="1" applyFont="1" applyFill="1" applyBorder="1" applyAlignment="1" applyProtection="1">
      <alignment horizontal="center" vertical="center" shrinkToFit="1"/>
      <protection hidden="1"/>
    </xf>
    <xf numFmtId="164" fontId="2" fillId="2" borderId="1" xfId="2" applyNumberFormat="1" applyFont="1" applyFill="1" applyBorder="1" applyAlignment="1" applyProtection="1">
      <alignment horizontal="center" vertical="center" shrinkToFit="1"/>
      <protection hidden="1"/>
    </xf>
    <xf numFmtId="164" fontId="2" fillId="0" borderId="3" xfId="2" applyNumberFormat="1" applyFont="1" applyBorder="1" applyAlignment="1" applyProtection="1">
      <alignment horizontal="center" vertical="center" shrinkToFit="1"/>
      <protection hidden="1"/>
    </xf>
    <xf numFmtId="164" fontId="2" fillId="0" borderId="2" xfId="2" applyNumberFormat="1" applyFont="1" applyBorder="1" applyAlignment="1" applyProtection="1">
      <alignment horizontal="center" vertical="center" shrinkToFit="1"/>
      <protection hidden="1"/>
    </xf>
    <xf numFmtId="164" fontId="2" fillId="0" borderId="1" xfId="2" applyNumberFormat="1" applyFont="1" applyBorder="1" applyAlignment="1" applyProtection="1">
      <alignment horizontal="center" vertical="center" shrinkToFit="1"/>
      <protection hidden="1"/>
    </xf>
  </cellXfs>
  <cellStyles count="6">
    <cellStyle name="Normal" xfId="0" builtinId="0"/>
    <cellStyle name="Normal 2 2" xfId="5" xr:uid="{7A018EC9-CD1B-4A2F-A310-34B27948233A}"/>
    <cellStyle name="Normal 2 3" xfId="1" xr:uid="{71AFE637-EEDB-4F60-B9A1-ABEF4AF5D0D5}"/>
    <cellStyle name="Normal 4" xfId="2" xr:uid="{94DF8DBF-0235-4D06-9487-D435D77FA9F7}"/>
    <cellStyle name="Percent 3" xfId="3" xr:uid="{140298D3-64AF-4B9E-9C83-C49AA0EB8E26}"/>
    <cellStyle name="Percent 4" xfId="4" xr:uid="{EA6008B9-4DAA-4EC7-8D2B-6FC3F95325CE}"/>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15240</xdr:colOff>
      <xdr:row>1</xdr:row>
      <xdr:rowOff>99060</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CD24A9D1-C99C-473D-AB61-7FC568349D1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701040" y="266700"/>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ACB83002-49F6-4851-924A-0F450C4D91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AA2036A1-83F2-4DFD-84F6-02B9243D825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29659</xdr:colOff>
      <xdr:row>18</xdr:row>
      <xdr:rowOff>34297</xdr:rowOff>
    </xdr:from>
    <xdr:ext cx="1076646" cy="424841"/>
    <xdr:pic>
      <xdr:nvPicPr>
        <xdr:cNvPr id="5" name="Picture 4" descr="G:\Desktop\EN 16430.jpg">
          <a:extLst>
            <a:ext uri="{FF2B5EF4-FFF2-40B4-BE49-F238E27FC236}">
              <a16:creationId xmlns:a16="http://schemas.microsoft.com/office/drawing/2014/main" id="{B4880961-902C-4F30-AFCA-D5542EC6C9A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79992" y="4166030"/>
          <a:ext cx="1076646" cy="424841"/>
        </a:xfrm>
        <a:prstGeom prst="rect">
          <a:avLst/>
        </a:prstGeom>
        <a:noFill/>
        <a:ln>
          <a:noFill/>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C7085-5CD1-4B64-BD47-7EB5C7870289}">
  <sheetPr>
    <pageSetUpPr fitToPage="1"/>
  </sheetPr>
  <dimension ref="A1:AT52"/>
  <sheetViews>
    <sheetView showGridLines="0" showZeros="0" tabSelected="1" topLeftCell="A12" zoomScale="80" zoomScaleNormal="80" zoomScaleSheetLayoutView="55" workbookViewId="0">
      <selection activeCell="G34" sqref="G34"/>
    </sheetView>
  </sheetViews>
  <sheetFormatPr defaultColWidth="8.1796875" defaultRowHeight="17.399999999999999" x14ac:dyDescent="0.4"/>
  <cols>
    <col min="1" max="1" width="6.54296875" style="1" customWidth="1"/>
    <col min="2" max="2" width="26.453125" style="1" customWidth="1"/>
    <col min="3" max="3" width="7.36328125" style="1" customWidth="1"/>
    <col min="4" max="4" width="11.08984375" style="1" customWidth="1"/>
    <col min="5" max="5" width="11.1796875" style="1" customWidth="1"/>
    <col min="6" max="6" width="12.36328125" style="1" customWidth="1"/>
    <col min="7" max="7" width="11.08984375" style="1" customWidth="1"/>
    <col min="8" max="8" width="12.453125" style="1" customWidth="1"/>
    <col min="9" max="14" width="11.1796875" style="1" customWidth="1"/>
    <col min="15" max="15" width="6.453125" style="1" bestFit="1" customWidth="1"/>
    <col min="16" max="16" width="7.179687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1796875" style="1" customWidth="1"/>
    <col min="30" max="39" width="10.36328125" style="1" customWidth="1"/>
    <col min="40" max="46" width="8.1796875" style="1" customWidth="1"/>
    <col min="47" max="16384" width="8.1796875" style="1"/>
  </cols>
  <sheetData>
    <row r="1" spans="1:45" x14ac:dyDescent="0.4">
      <c r="A1" s="6"/>
      <c r="B1" s="19"/>
      <c r="C1" s="19"/>
      <c r="D1" s="20"/>
      <c r="E1" s="21"/>
      <c r="F1" s="21"/>
      <c r="G1" s="18"/>
      <c r="H1" s="18"/>
      <c r="I1" s="18"/>
      <c r="J1" s="21"/>
      <c r="K1" s="21"/>
      <c r="L1" s="18"/>
      <c r="M1" s="18"/>
      <c r="AI1" s="8"/>
      <c r="AJ1" s="8"/>
      <c r="AK1" s="8"/>
    </row>
    <row r="2" spans="1:45" ht="17.399999999999999" customHeight="1" x14ac:dyDescent="0.4">
      <c r="A2" s="6"/>
      <c r="B2" s="19"/>
      <c r="C2" s="18"/>
      <c r="D2" s="18"/>
      <c r="E2" s="18"/>
      <c r="F2" s="18"/>
      <c r="G2" s="18"/>
      <c r="H2" s="18"/>
      <c r="I2" s="18"/>
      <c r="J2" s="18"/>
      <c r="K2" s="18"/>
      <c r="L2" s="22" t="s">
        <v>60</v>
      </c>
      <c r="M2" s="23"/>
      <c r="N2" s="5">
        <v>75</v>
      </c>
      <c r="O2" s="9"/>
      <c r="AI2" s="8"/>
      <c r="AJ2" s="8"/>
      <c r="AK2" s="8"/>
    </row>
    <row r="3" spans="1:45" x14ac:dyDescent="0.4">
      <c r="B3" s="18"/>
      <c r="C3" s="18"/>
      <c r="D3" s="18"/>
      <c r="E3" s="18"/>
      <c r="F3" s="18"/>
      <c r="G3" s="18"/>
      <c r="H3" s="18"/>
      <c r="I3" s="18"/>
      <c r="J3" s="18"/>
      <c r="K3" s="18"/>
      <c r="L3" s="22" t="s">
        <v>61</v>
      </c>
      <c r="M3" s="23"/>
      <c r="N3" s="5">
        <v>65</v>
      </c>
      <c r="O3" s="9"/>
      <c r="AI3" s="8"/>
      <c r="AJ3" s="8"/>
      <c r="AK3" s="8"/>
      <c r="AS3" s="10"/>
    </row>
    <row r="4" spans="1:45" x14ac:dyDescent="0.4">
      <c r="B4" s="18"/>
      <c r="C4" s="18"/>
      <c r="D4" s="18"/>
      <c r="E4" s="18"/>
      <c r="F4" s="18"/>
      <c r="G4" s="18"/>
      <c r="H4" s="18"/>
      <c r="I4" s="18"/>
      <c r="J4" s="18"/>
      <c r="K4" s="18"/>
      <c r="L4" s="22" t="s">
        <v>62</v>
      </c>
      <c r="M4" s="23"/>
      <c r="N4" s="5">
        <v>20</v>
      </c>
      <c r="O4" s="9"/>
      <c r="V4" s="1">
        <f>N7*(1+N8)</f>
        <v>1575</v>
      </c>
      <c r="AI4" s="8"/>
      <c r="AJ4" s="8"/>
      <c r="AK4" s="8"/>
    </row>
    <row r="5" spans="1:45" x14ac:dyDescent="0.4">
      <c r="B5" s="18"/>
      <c r="C5" s="18"/>
      <c r="D5" s="24"/>
      <c r="E5" s="24"/>
      <c r="F5" s="24"/>
      <c r="G5" s="18"/>
      <c r="H5" s="18"/>
      <c r="I5" s="18"/>
      <c r="J5" s="24"/>
      <c r="K5" s="24"/>
      <c r="L5" s="22" t="s">
        <v>52</v>
      </c>
      <c r="M5" s="23"/>
      <c r="N5" s="5">
        <f>IF(N2&gt;N3,(N2+N3)/2-N4,N4-(N2+N3)/2)</f>
        <v>50</v>
      </c>
      <c r="O5" s="9"/>
      <c r="V5" s="1">
        <f>N7*(1-N9)</f>
        <v>1500</v>
      </c>
      <c r="AI5" s="12"/>
      <c r="AJ5" s="8"/>
      <c r="AK5" s="8"/>
    </row>
    <row r="6" spans="1:45" ht="28.8" x14ac:dyDescent="0.4">
      <c r="A6" s="10"/>
      <c r="B6" s="25"/>
      <c r="C6" s="26" t="s">
        <v>58</v>
      </c>
      <c r="D6" s="26"/>
      <c r="E6" s="26"/>
      <c r="F6" s="26"/>
      <c r="G6" s="26"/>
      <c r="H6" s="26"/>
      <c r="I6" s="26"/>
      <c r="J6" s="26"/>
      <c r="K6" s="26"/>
      <c r="L6" s="24"/>
      <c r="M6" s="27"/>
      <c r="N6" s="4" t="e">
        <f>IF(N2&lt;N3,VLOOKUP(N5,#REF!,3,FALSE),VLOOKUP(N5,#REF!,3,FALSE))</f>
        <v>#REF!</v>
      </c>
      <c r="O6" s="8"/>
      <c r="AI6" s="12"/>
      <c r="AK6" s="8"/>
    </row>
    <row r="7" spans="1:45" ht="17.399999999999999" customHeight="1" x14ac:dyDescent="0.4">
      <c r="A7" s="10"/>
      <c r="B7" s="25"/>
      <c r="C7" s="28" t="s">
        <v>51</v>
      </c>
      <c r="D7" s="28"/>
      <c r="E7" s="28"/>
      <c r="F7" s="28"/>
      <c r="G7" s="28"/>
      <c r="H7" s="28"/>
      <c r="I7" s="28"/>
      <c r="J7" s="28"/>
      <c r="K7" s="28"/>
      <c r="L7" s="22" t="s">
        <v>50</v>
      </c>
      <c r="M7" s="23"/>
      <c r="N7" s="3">
        <v>1500</v>
      </c>
      <c r="O7" s="9"/>
      <c r="AI7" s="12"/>
      <c r="AK7" s="8"/>
    </row>
    <row r="8" spans="1:45" ht="17.399999999999999" customHeight="1" x14ac:dyDescent="0.4">
      <c r="B8" s="18"/>
      <c r="C8" s="18"/>
      <c r="D8" s="18"/>
      <c r="E8" s="18"/>
      <c r="F8" s="18"/>
      <c r="G8" s="18"/>
      <c r="H8" s="18"/>
      <c r="I8" s="18"/>
      <c r="J8" s="18"/>
      <c r="K8" s="18"/>
      <c r="L8" s="22" t="s">
        <v>63</v>
      </c>
      <c r="M8" s="23"/>
      <c r="N8" s="2">
        <v>0.05</v>
      </c>
      <c r="O8" s="9"/>
      <c r="P8" s="11"/>
      <c r="Q8" s="11"/>
      <c r="R8" s="11"/>
      <c r="S8" s="11"/>
      <c r="T8" s="11"/>
      <c r="U8" s="11"/>
      <c r="V8" s="11"/>
      <c r="W8" s="11"/>
      <c r="X8" s="11"/>
      <c r="Y8" s="11"/>
      <c r="Z8" s="11"/>
      <c r="AA8" s="11"/>
      <c r="AB8" s="11"/>
      <c r="AC8" s="11"/>
      <c r="AD8" s="11"/>
      <c r="AE8" s="11"/>
      <c r="AF8" s="11"/>
      <c r="AG8" s="11"/>
      <c r="AI8" s="12"/>
      <c r="AK8" s="8"/>
    </row>
    <row r="9" spans="1:45" x14ac:dyDescent="0.4">
      <c r="B9" s="18"/>
      <c r="C9" s="18"/>
      <c r="D9" s="18"/>
      <c r="E9" s="18"/>
      <c r="F9" s="18"/>
      <c r="G9" s="18"/>
      <c r="H9" s="18"/>
      <c r="I9" s="18"/>
      <c r="J9" s="18"/>
      <c r="K9" s="18"/>
      <c r="L9" s="22" t="s">
        <v>64</v>
      </c>
      <c r="M9" s="23"/>
      <c r="N9" s="2">
        <v>0</v>
      </c>
      <c r="O9" s="9"/>
      <c r="X9" s="18"/>
      <c r="AK9" s="8"/>
    </row>
    <row r="10" spans="1:45" s="7" customFormat="1" x14ac:dyDescent="0.4">
      <c r="D10" s="13"/>
      <c r="AG10" s="1"/>
      <c r="AH10" s="1"/>
      <c r="AI10" s="1"/>
      <c r="AJ10" s="1"/>
      <c r="AK10" s="1"/>
      <c r="AL10" s="1"/>
      <c r="AM10" s="1"/>
    </row>
    <row r="11" spans="1:45" s="7" customFormat="1" ht="18" thickBot="1" x14ac:dyDescent="0.45">
      <c r="D11" s="13"/>
      <c r="AG11" s="1"/>
      <c r="AH11" s="1"/>
      <c r="AI11" s="1"/>
      <c r="AJ11" s="1"/>
      <c r="AK11" s="1"/>
      <c r="AL11" s="1"/>
      <c r="AM11" s="1"/>
    </row>
    <row r="12" spans="1:45" ht="18" thickBot="1" x14ac:dyDescent="0.45">
      <c r="B12" s="29" t="s">
        <v>49</v>
      </c>
      <c r="C12" s="30"/>
      <c r="D12" s="31" t="s">
        <v>48</v>
      </c>
      <c r="E12" s="32" t="s">
        <v>47</v>
      </c>
      <c r="F12" s="33" t="s">
        <v>46</v>
      </c>
      <c r="G12" s="34" t="s">
        <v>45</v>
      </c>
      <c r="H12" s="33" t="s">
        <v>44</v>
      </c>
      <c r="I12" s="35" t="s">
        <v>43</v>
      </c>
      <c r="J12" s="36" t="s">
        <v>42</v>
      </c>
      <c r="K12" s="34" t="s">
        <v>41</v>
      </c>
      <c r="L12" s="33" t="s">
        <v>40</v>
      </c>
      <c r="M12" s="34" t="s">
        <v>39</v>
      </c>
      <c r="N12" s="37" t="s">
        <v>38</v>
      </c>
    </row>
    <row r="13" spans="1:45" x14ac:dyDescent="0.4">
      <c r="B13" s="38" t="s">
        <v>37</v>
      </c>
      <c r="C13" s="39" t="s">
        <v>36</v>
      </c>
      <c r="D13" s="40">
        <v>1</v>
      </c>
      <c r="E13" s="41">
        <v>383</v>
      </c>
      <c r="F13" s="42">
        <v>520</v>
      </c>
      <c r="G13" s="43">
        <v>766</v>
      </c>
      <c r="H13" s="42">
        <v>903</v>
      </c>
      <c r="I13" s="44">
        <v>1040</v>
      </c>
      <c r="J13" s="45">
        <v>383</v>
      </c>
      <c r="K13" s="43">
        <v>520</v>
      </c>
      <c r="L13" s="46">
        <v>766</v>
      </c>
      <c r="M13" s="43">
        <v>903</v>
      </c>
      <c r="N13" s="47">
        <v>1040</v>
      </c>
    </row>
    <row r="14" spans="1:45" x14ac:dyDescent="0.4">
      <c r="B14" s="48"/>
      <c r="C14" s="49"/>
      <c r="D14" s="50">
        <v>0.8</v>
      </c>
      <c r="E14" s="51">
        <v>306.40000000000003</v>
      </c>
      <c r="F14" s="52">
        <v>416</v>
      </c>
      <c r="G14" s="53">
        <v>612.80000000000007</v>
      </c>
      <c r="H14" s="52">
        <v>722.40000000000009</v>
      </c>
      <c r="I14" s="54">
        <v>832</v>
      </c>
      <c r="J14" s="55">
        <v>306.40000000000003</v>
      </c>
      <c r="K14" s="53">
        <v>416</v>
      </c>
      <c r="L14" s="56">
        <v>612.80000000000007</v>
      </c>
      <c r="M14" s="53">
        <v>722.40000000000009</v>
      </c>
      <c r="N14" s="57">
        <v>832</v>
      </c>
    </row>
    <row r="15" spans="1:45" x14ac:dyDescent="0.4">
      <c r="B15" s="48"/>
      <c r="C15" s="49"/>
      <c r="D15" s="50">
        <v>0.6</v>
      </c>
      <c r="E15" s="51">
        <v>229.79999999999998</v>
      </c>
      <c r="F15" s="52">
        <v>312</v>
      </c>
      <c r="G15" s="53">
        <v>459.59999999999997</v>
      </c>
      <c r="H15" s="52">
        <v>541.79999999999995</v>
      </c>
      <c r="I15" s="54">
        <v>624</v>
      </c>
      <c r="J15" s="55">
        <v>229.79999999999998</v>
      </c>
      <c r="K15" s="53">
        <v>312</v>
      </c>
      <c r="L15" s="56">
        <v>459.59999999999997</v>
      </c>
      <c r="M15" s="53">
        <v>541.79999999999995</v>
      </c>
      <c r="N15" s="57">
        <v>624</v>
      </c>
    </row>
    <row r="16" spans="1:45" x14ac:dyDescent="0.4">
      <c r="B16" s="48"/>
      <c r="C16" s="49"/>
      <c r="D16" s="50">
        <v>0.4</v>
      </c>
      <c r="E16" s="51">
        <v>153.20000000000002</v>
      </c>
      <c r="F16" s="52">
        <v>208</v>
      </c>
      <c r="G16" s="53">
        <v>306.40000000000003</v>
      </c>
      <c r="H16" s="52">
        <v>361.20000000000005</v>
      </c>
      <c r="I16" s="54">
        <v>416</v>
      </c>
      <c r="J16" s="55">
        <v>153.20000000000002</v>
      </c>
      <c r="K16" s="53">
        <v>208</v>
      </c>
      <c r="L16" s="56">
        <v>306.40000000000003</v>
      </c>
      <c r="M16" s="53">
        <v>361.20000000000005</v>
      </c>
      <c r="N16" s="57">
        <v>416</v>
      </c>
    </row>
    <row r="17" spans="1:14" ht="18" thickBot="1" x14ac:dyDescent="0.45">
      <c r="B17" s="58"/>
      <c r="C17" s="59"/>
      <c r="D17" s="60">
        <v>0.2</v>
      </c>
      <c r="E17" s="61">
        <v>76.600000000000009</v>
      </c>
      <c r="F17" s="62">
        <v>104</v>
      </c>
      <c r="G17" s="63">
        <v>153.20000000000002</v>
      </c>
      <c r="H17" s="62">
        <v>180.60000000000002</v>
      </c>
      <c r="I17" s="64">
        <v>208</v>
      </c>
      <c r="J17" s="65">
        <v>76.600000000000009</v>
      </c>
      <c r="K17" s="63">
        <v>104</v>
      </c>
      <c r="L17" s="66">
        <v>153.20000000000002</v>
      </c>
      <c r="M17" s="63">
        <v>180.60000000000002</v>
      </c>
      <c r="N17" s="67">
        <v>208</v>
      </c>
    </row>
    <row r="18" spans="1:14" x14ac:dyDescent="0.4">
      <c r="B18" s="38" t="s">
        <v>35</v>
      </c>
      <c r="C18" s="39" t="s">
        <v>29</v>
      </c>
      <c r="D18" s="68">
        <v>1</v>
      </c>
      <c r="E18" s="41">
        <f>IFERROR(IF($N$3&gt;$N$2,0.11784*600*$D18^0.8571*$N$5^0.9303,0),0)</f>
        <v>0</v>
      </c>
      <c r="F18" s="42">
        <f>IFERROR(IF($N$3&gt;$N$2,0.11784*1080*$D18^0.8571*$N$5^0.9303,0),0)</f>
        <v>0</v>
      </c>
      <c r="G18" s="43">
        <f t="shared" ref="G18:G27" si="0">2*E18</f>
        <v>0</v>
      </c>
      <c r="H18" s="42">
        <f t="shared" ref="H18:H27" si="1">E18+F18</f>
        <v>0</v>
      </c>
      <c r="I18" s="44">
        <f t="shared" ref="I18:I27" si="2">2*F18</f>
        <v>0</v>
      </c>
      <c r="J18" s="45">
        <f>IFERROR(IF($N$3&gt;$N$2,0.1116*600*$D18^0.772*$N$5^0.9303,0),0)</f>
        <v>0</v>
      </c>
      <c r="K18" s="43">
        <f>IFERROR(IF($N$3&gt;$N$2,0.1116*1080*$D18^0.772*$N$5^0.9303,0),0)</f>
        <v>0</v>
      </c>
      <c r="L18" s="46">
        <f t="shared" ref="L18:L27" si="3">2*J18</f>
        <v>0</v>
      </c>
      <c r="M18" s="43">
        <f t="shared" ref="M18:M27" si="4">J18+K18</f>
        <v>0</v>
      </c>
      <c r="N18" s="47">
        <f t="shared" ref="N18:N27" si="5">2*K18</f>
        <v>0</v>
      </c>
    </row>
    <row r="19" spans="1:14" x14ac:dyDescent="0.4">
      <c r="B19" s="48"/>
      <c r="C19" s="49"/>
      <c r="D19" s="69">
        <v>0.8</v>
      </c>
      <c r="E19" s="51">
        <f>IFERROR(IF($N$3&gt;$N$2,0.11784*600*$D19^0.8571*$N$5^0.9303,0),0)</f>
        <v>0</v>
      </c>
      <c r="F19" s="52">
        <f>IFERROR(IF($N$3&gt;$N$2,0.11784*1080*$D19^0.8571*$N$5^0.9303,0),0)</f>
        <v>0</v>
      </c>
      <c r="G19" s="53">
        <f t="shared" si="0"/>
        <v>0</v>
      </c>
      <c r="H19" s="52">
        <f t="shared" si="1"/>
        <v>0</v>
      </c>
      <c r="I19" s="54">
        <f t="shared" si="2"/>
        <v>0</v>
      </c>
      <c r="J19" s="55">
        <f>IFERROR(IF($N$3&gt;$N$2,0.1116*600*$D19^0.772*$N$5^0.9303,0),0)</f>
        <v>0</v>
      </c>
      <c r="K19" s="53">
        <f>IFERROR(IF($N$3&gt;$N$2,0.1116*1080*$D19^0.772*$N$5^0.9303,0),0)</f>
        <v>0</v>
      </c>
      <c r="L19" s="56">
        <f t="shared" si="3"/>
        <v>0</v>
      </c>
      <c r="M19" s="53">
        <f t="shared" si="4"/>
        <v>0</v>
      </c>
      <c r="N19" s="57">
        <f t="shared" si="5"/>
        <v>0</v>
      </c>
    </row>
    <row r="20" spans="1:14" x14ac:dyDescent="0.4">
      <c r="B20" s="48"/>
      <c r="C20" s="49"/>
      <c r="D20" s="69">
        <v>0.6</v>
      </c>
      <c r="E20" s="51">
        <f>IFERROR(IF($N$3&gt;$N$2,0.11784*600*$D20^0.8571*$N$5^0.9303,0),0)</f>
        <v>0</v>
      </c>
      <c r="F20" s="52">
        <f>IFERROR(IF($N$3&gt;$N$2,0.11784*1080*$D20^0.8571*$N$5^0.9303,0),0)</f>
        <v>0</v>
      </c>
      <c r="G20" s="53">
        <f t="shared" si="0"/>
        <v>0</v>
      </c>
      <c r="H20" s="52">
        <f t="shared" si="1"/>
        <v>0</v>
      </c>
      <c r="I20" s="54">
        <f t="shared" si="2"/>
        <v>0</v>
      </c>
      <c r="J20" s="55">
        <f>IFERROR(IF($N$3&gt;$N$2,0.1116*600*$D20^0.772*$N$5^0.9303,0),0)</f>
        <v>0</v>
      </c>
      <c r="K20" s="53">
        <f>IFERROR(IF($N$3&gt;$N$2,0.1116*1080*$D20^0.772*$N$5^0.9303,0),0)</f>
        <v>0</v>
      </c>
      <c r="L20" s="56">
        <f t="shared" si="3"/>
        <v>0</v>
      </c>
      <c r="M20" s="53">
        <f t="shared" si="4"/>
        <v>0</v>
      </c>
      <c r="N20" s="57">
        <f t="shared" si="5"/>
        <v>0</v>
      </c>
    </row>
    <row r="21" spans="1:14" x14ac:dyDescent="0.4">
      <c r="B21" s="48"/>
      <c r="C21" s="49"/>
      <c r="D21" s="69">
        <v>0.4</v>
      </c>
      <c r="E21" s="51">
        <f>IFERROR(IF($N$3&gt;$N$2,0.11784*600*$D21^0.8571*$N$5^0.9303,0),0)</f>
        <v>0</v>
      </c>
      <c r="F21" s="52">
        <f>IFERROR(IF($N$3&gt;$N$2,0.11784*1080*$D21^0.8571*$N$5^0.9303,0),0)</f>
        <v>0</v>
      </c>
      <c r="G21" s="53">
        <f t="shared" si="0"/>
        <v>0</v>
      </c>
      <c r="H21" s="52">
        <f t="shared" si="1"/>
        <v>0</v>
      </c>
      <c r="I21" s="54">
        <f t="shared" si="2"/>
        <v>0</v>
      </c>
      <c r="J21" s="55">
        <f>IFERROR(IF($N$3&gt;$N$2,0.1116*600*$D21^0.772*$N$5^0.9303,0),0)</f>
        <v>0</v>
      </c>
      <c r="K21" s="53">
        <f>IFERROR(IF($N$3&gt;$N$2,0.1116*1080*$D21^0.772*$N$5^0.9303,0),0)</f>
        <v>0</v>
      </c>
      <c r="L21" s="56">
        <f t="shared" si="3"/>
        <v>0</v>
      </c>
      <c r="M21" s="53">
        <f t="shared" si="4"/>
        <v>0</v>
      </c>
      <c r="N21" s="57">
        <f t="shared" si="5"/>
        <v>0</v>
      </c>
    </row>
    <row r="22" spans="1:14" ht="18" thickBot="1" x14ac:dyDescent="0.45">
      <c r="B22" s="58"/>
      <c r="C22" s="59"/>
      <c r="D22" s="70">
        <v>0.2</v>
      </c>
      <c r="E22" s="61">
        <f>IFERROR(IF($N$3&gt;$N$2,0.11784*600*$D22^0.8571*$N$5^0.9303,0),0)</f>
        <v>0</v>
      </c>
      <c r="F22" s="62">
        <f>IFERROR(IF($N$3&gt;$N$2,0.11784*1080*$D22^0.8571*$N$5^0.9303,0),0)</f>
        <v>0</v>
      </c>
      <c r="G22" s="63">
        <f t="shared" si="0"/>
        <v>0</v>
      </c>
      <c r="H22" s="62">
        <f t="shared" si="1"/>
        <v>0</v>
      </c>
      <c r="I22" s="64">
        <f t="shared" si="2"/>
        <v>0</v>
      </c>
      <c r="J22" s="65">
        <f>IFERROR(IF($N$3&gt;$N$2,0.1116*600*$D22^0.772*$N$5^0.9303,0),0)</f>
        <v>0</v>
      </c>
      <c r="K22" s="63">
        <f>IFERROR(IF($N$3&gt;$N$2,0.1116*1080*$D22^0.772*$N$5^0.9303,0),0)</f>
        <v>0</v>
      </c>
      <c r="L22" s="66">
        <f t="shared" si="3"/>
        <v>0</v>
      </c>
      <c r="M22" s="63">
        <f t="shared" si="4"/>
        <v>0</v>
      </c>
      <c r="N22" s="67">
        <f t="shared" si="5"/>
        <v>0</v>
      </c>
    </row>
    <row r="23" spans="1:14" x14ac:dyDescent="0.4">
      <c r="A23" s="14"/>
      <c r="B23" s="38" t="s">
        <v>34</v>
      </c>
      <c r="C23" s="39" t="s">
        <v>29</v>
      </c>
      <c r="D23" s="68">
        <v>1</v>
      </c>
      <c r="E23" s="41">
        <f>IF(E18&gt;0,0,600/1000*(-74.1223*$D23^2+199.3697*$D23-1.7704)*$N$5^0.9794)</f>
        <v>3417.5001471527421</v>
      </c>
      <c r="F23" s="42">
        <f>IF(F18&gt;0,0,1080/1000*(-74.1223*$D23^2+199.3697*$D23-1.7704)*$N$5^0.9794)</f>
        <v>6151.500264874936</v>
      </c>
      <c r="G23" s="43">
        <f t="shared" si="0"/>
        <v>6835.0002943054842</v>
      </c>
      <c r="H23" s="42">
        <f t="shared" si="1"/>
        <v>9569.000412027679</v>
      </c>
      <c r="I23" s="44">
        <f t="shared" si="2"/>
        <v>12303.000529749872</v>
      </c>
      <c r="J23" s="45">
        <f>IF(J18&gt;0,0,0.02129*600*(2.9141+LN($D23))*$N$5^1.0201)</f>
        <v>2013.4955037774628</v>
      </c>
      <c r="K23" s="43">
        <f>IF(K18&gt;0,0,0.02129*1080*(2.9141+LN($D23))*$N$5^1.0201)</f>
        <v>3624.291906799433</v>
      </c>
      <c r="L23" s="46">
        <f t="shared" si="3"/>
        <v>4026.9910075549255</v>
      </c>
      <c r="M23" s="43">
        <f t="shared" si="4"/>
        <v>5637.787410576896</v>
      </c>
      <c r="N23" s="47">
        <f t="shared" si="5"/>
        <v>7248.5838135988661</v>
      </c>
    </row>
    <row r="24" spans="1:14" x14ac:dyDescent="0.4">
      <c r="B24" s="48"/>
      <c r="C24" s="49"/>
      <c r="D24" s="69">
        <v>0.8</v>
      </c>
      <c r="E24" s="51">
        <f>IF(E19&gt;0,0,600/1000*(-74.1223*$D24^2+199.3697*$D24-1.7704)*$N$5^0.9794)</f>
        <v>3052.4400452638747</v>
      </c>
      <c r="F24" s="52">
        <f>IF(F19&gt;0,0,1080/1000*(-74.1223*$D24^2+199.3697*$D24-1.7704)*$N$5^0.9794)</f>
        <v>5494.3920814749745</v>
      </c>
      <c r="G24" s="53">
        <f t="shared" si="0"/>
        <v>6104.8800905277494</v>
      </c>
      <c r="H24" s="52">
        <f t="shared" si="1"/>
        <v>8546.8321267388492</v>
      </c>
      <c r="I24" s="54">
        <f t="shared" si="2"/>
        <v>10988.784162949949</v>
      </c>
      <c r="J24" s="55">
        <f>IF(J19&gt;0,0,0.02129*600*(2.9141+LN($D24))*$N$5^1.0201)</f>
        <v>1859.3146118149023</v>
      </c>
      <c r="K24" s="53">
        <f>IF(K19&gt;0,0,0.02129*1080*(2.9141+LN($D24))*$N$5^1.0201)</f>
        <v>3346.7663012668249</v>
      </c>
      <c r="L24" s="56">
        <f t="shared" si="3"/>
        <v>3718.6292236298045</v>
      </c>
      <c r="M24" s="53">
        <f t="shared" si="4"/>
        <v>5206.080913081727</v>
      </c>
      <c r="N24" s="57">
        <f t="shared" si="5"/>
        <v>6693.5326025336499</v>
      </c>
    </row>
    <row r="25" spans="1:14" x14ac:dyDescent="0.4">
      <c r="B25" s="48"/>
      <c r="C25" s="49"/>
      <c r="D25" s="69">
        <v>0.6</v>
      </c>
      <c r="E25" s="51">
        <f>IF(E20&gt;0,0,600/1000*(-74.1223*$D25^2+199.3697*$D25-1.7704)*$N$5^0.9794)</f>
        <v>2523.26000449907</v>
      </c>
      <c r="F25" s="52">
        <f>IF(F20&gt;0,0,1080/1000*(-74.1223*$D25^2+199.3697*$D25-1.7704)*$N$5^0.9794)</f>
        <v>4541.8680080983258</v>
      </c>
      <c r="G25" s="53">
        <f t="shared" si="0"/>
        <v>5046.5200089981399</v>
      </c>
      <c r="H25" s="52">
        <f t="shared" si="1"/>
        <v>7065.1280125973954</v>
      </c>
      <c r="I25" s="54">
        <f t="shared" si="2"/>
        <v>9083.7360161966517</v>
      </c>
      <c r="J25" s="55">
        <f>IF(J20&gt;0,0,0.02129*600*(2.9141+LN($D25))*$N$5^1.0201)</f>
        <v>1660.540870557209</v>
      </c>
      <c r="K25" s="53">
        <f>IF(K20&gt;0,0,0.02129*1080*(2.9141+LN($D25))*$N$5^1.0201)</f>
        <v>2988.9735670029768</v>
      </c>
      <c r="L25" s="56">
        <f t="shared" si="3"/>
        <v>3321.081741114418</v>
      </c>
      <c r="M25" s="53">
        <f t="shared" si="4"/>
        <v>4649.5144375601858</v>
      </c>
      <c r="N25" s="57">
        <f t="shared" si="5"/>
        <v>5977.9471340059536</v>
      </c>
    </row>
    <row r="26" spans="1:14" x14ac:dyDescent="0.4">
      <c r="B26" s="48"/>
      <c r="C26" s="49"/>
      <c r="D26" s="69">
        <v>0.4</v>
      </c>
      <c r="E26" s="51">
        <f>IF(E21&gt;0,0,600/1000*(-74.1223*$D26^2+199.3697*$D26-1.7704)*$N$5^0.9794)</f>
        <v>1829.9600248583306</v>
      </c>
      <c r="F26" s="52">
        <f>IF(F21&gt;0,0,1080/1000*(-74.1223*$D26^2+199.3697*$D26-1.7704)*$N$5^0.9794)</f>
        <v>3293.9280447449951</v>
      </c>
      <c r="G26" s="53">
        <f t="shared" si="0"/>
        <v>3659.9200497166612</v>
      </c>
      <c r="H26" s="52">
        <f t="shared" si="1"/>
        <v>5123.8880696033257</v>
      </c>
      <c r="I26" s="54">
        <f t="shared" si="2"/>
        <v>6587.8560894899902</v>
      </c>
      <c r="J26" s="55">
        <f>IF(J21&gt;0,0,0.02129*600*(2.9141+LN($D26))*$N$5^1.0201)</f>
        <v>1380.3850172527818</v>
      </c>
      <c r="K26" s="53">
        <f>IF(K21&gt;0,0,0.02129*1080*(2.9141+LN($D26))*$N$5^1.0201)</f>
        <v>2484.6930310550079</v>
      </c>
      <c r="L26" s="56">
        <f t="shared" si="3"/>
        <v>2760.7700345055637</v>
      </c>
      <c r="M26" s="53">
        <f t="shared" si="4"/>
        <v>3865.0780483077897</v>
      </c>
      <c r="N26" s="57">
        <f t="shared" si="5"/>
        <v>4969.3860621100157</v>
      </c>
    </row>
    <row r="27" spans="1:14" ht="18" thickBot="1" x14ac:dyDescent="0.45">
      <c r="B27" s="58"/>
      <c r="C27" s="59"/>
      <c r="D27" s="70">
        <v>0.2</v>
      </c>
      <c r="E27" s="61">
        <f>IF(E22&gt;0,0,600/1000*(-74.1223*$D27^2+199.3697*$D27-1.7704)*$N$5^0.9794)</f>
        <v>972.540106341654</v>
      </c>
      <c r="F27" s="62">
        <f>IF(F22&gt;0,0,1080/1000*(-74.1223*$D27^2+199.3697*$D27-1.7704)*$N$5^0.9794)</f>
        <v>1750.5721914149772</v>
      </c>
      <c r="G27" s="63">
        <f t="shared" si="0"/>
        <v>1945.080212683308</v>
      </c>
      <c r="H27" s="62">
        <f t="shared" si="1"/>
        <v>2723.1122977566311</v>
      </c>
      <c r="I27" s="64">
        <f t="shared" si="2"/>
        <v>3501.1443828299543</v>
      </c>
      <c r="J27" s="65">
        <f>IF(J22&gt;0,0,0.02129*600*(2.9141+LN($D27))*$N$5^1.0201)</f>
        <v>901.45542269066175</v>
      </c>
      <c r="K27" s="63">
        <f>IF(K22&gt;0,0,0.02129*1080*(2.9141+LN($D27))*$N$5^1.0201)</f>
        <v>1622.6197608431912</v>
      </c>
      <c r="L27" s="66">
        <f t="shared" si="3"/>
        <v>1802.9108453813235</v>
      </c>
      <c r="M27" s="63">
        <f t="shared" si="4"/>
        <v>2524.0751835338529</v>
      </c>
      <c r="N27" s="67">
        <f t="shared" si="5"/>
        <v>3245.2395216863824</v>
      </c>
    </row>
    <row r="28" spans="1:14" ht="17.399999999999999" customHeight="1" thickBot="1" x14ac:dyDescent="0.45">
      <c r="A28" s="15"/>
      <c r="B28" s="71" t="s">
        <v>33</v>
      </c>
      <c r="C28" s="71"/>
      <c r="D28" s="71"/>
      <c r="E28" s="72" t="s">
        <v>32</v>
      </c>
      <c r="F28" s="73"/>
      <c r="G28" s="73"/>
      <c r="H28" s="73"/>
      <c r="I28" s="73"/>
      <c r="J28" s="73"/>
      <c r="K28" s="73"/>
      <c r="L28" s="73"/>
      <c r="M28" s="73"/>
      <c r="N28" s="74"/>
    </row>
    <row r="29" spans="1:14" x14ac:dyDescent="0.4">
      <c r="A29" s="15"/>
      <c r="B29" s="75" t="s">
        <v>31</v>
      </c>
      <c r="C29" s="76" t="s">
        <v>29</v>
      </c>
      <c r="D29" s="77"/>
      <c r="E29" s="78">
        <v>15</v>
      </c>
      <c r="F29" s="79">
        <v>18</v>
      </c>
      <c r="G29" s="80">
        <v>30</v>
      </c>
      <c r="H29" s="79">
        <v>33</v>
      </c>
      <c r="I29" s="81">
        <v>36</v>
      </c>
      <c r="J29" s="82">
        <v>15</v>
      </c>
      <c r="K29" s="80">
        <v>18</v>
      </c>
      <c r="L29" s="83">
        <v>30</v>
      </c>
      <c r="M29" s="80">
        <v>33</v>
      </c>
      <c r="N29" s="84">
        <v>36</v>
      </c>
    </row>
    <row r="30" spans="1:14" x14ac:dyDescent="0.4">
      <c r="A30" s="15"/>
      <c r="B30" s="75" t="s">
        <v>30</v>
      </c>
      <c r="C30" s="76" t="s">
        <v>59</v>
      </c>
      <c r="D30" s="77"/>
      <c r="E30" s="85">
        <v>0.63</v>
      </c>
      <c r="F30" s="86">
        <v>0.75</v>
      </c>
      <c r="G30" s="87">
        <v>1.25</v>
      </c>
      <c r="H30" s="86">
        <v>1.38</v>
      </c>
      <c r="I30" s="88">
        <v>1.5</v>
      </c>
      <c r="J30" s="89">
        <v>0.63</v>
      </c>
      <c r="K30" s="87">
        <v>0.75</v>
      </c>
      <c r="L30" s="90">
        <v>1.25</v>
      </c>
      <c r="M30" s="87">
        <v>1.38</v>
      </c>
      <c r="N30" s="91">
        <v>1.5</v>
      </c>
    </row>
    <row r="31" spans="1:14" x14ac:dyDescent="0.4">
      <c r="A31" s="15"/>
      <c r="B31" s="92" t="s">
        <v>28</v>
      </c>
      <c r="C31" s="93" t="s">
        <v>27</v>
      </c>
      <c r="D31" s="77">
        <v>1</v>
      </c>
      <c r="E31" s="94">
        <v>41</v>
      </c>
      <c r="F31" s="52">
        <v>42</v>
      </c>
      <c r="G31" s="95">
        <v>44</v>
      </c>
      <c r="H31" s="52">
        <v>43</v>
      </c>
      <c r="I31" s="96">
        <v>43</v>
      </c>
      <c r="J31" s="97">
        <v>41</v>
      </c>
      <c r="K31" s="95">
        <v>42</v>
      </c>
      <c r="L31" s="98">
        <v>44</v>
      </c>
      <c r="M31" s="95">
        <v>43</v>
      </c>
      <c r="N31" s="99">
        <v>43</v>
      </c>
    </row>
    <row r="32" spans="1:14" x14ac:dyDescent="0.4">
      <c r="A32" s="15"/>
      <c r="B32" s="92"/>
      <c r="C32" s="93"/>
      <c r="D32" s="77">
        <v>0.8</v>
      </c>
      <c r="E32" s="94">
        <v>36</v>
      </c>
      <c r="F32" s="52">
        <v>41</v>
      </c>
      <c r="G32" s="95">
        <v>39</v>
      </c>
      <c r="H32" s="52">
        <v>40</v>
      </c>
      <c r="I32" s="96">
        <v>42</v>
      </c>
      <c r="J32" s="97">
        <v>36</v>
      </c>
      <c r="K32" s="95">
        <v>41</v>
      </c>
      <c r="L32" s="98">
        <v>39</v>
      </c>
      <c r="M32" s="95">
        <v>40</v>
      </c>
      <c r="N32" s="99">
        <v>42</v>
      </c>
    </row>
    <row r="33" spans="1:46" x14ac:dyDescent="0.4">
      <c r="A33" s="15"/>
      <c r="B33" s="92"/>
      <c r="C33" s="93"/>
      <c r="D33" s="77">
        <v>0.6</v>
      </c>
      <c r="E33" s="94">
        <v>28</v>
      </c>
      <c r="F33" s="52">
        <v>34</v>
      </c>
      <c r="G33" s="95">
        <v>31</v>
      </c>
      <c r="H33" s="52">
        <v>33</v>
      </c>
      <c r="I33" s="96">
        <v>33</v>
      </c>
      <c r="J33" s="97">
        <v>28</v>
      </c>
      <c r="K33" s="95">
        <v>34</v>
      </c>
      <c r="L33" s="98">
        <v>31</v>
      </c>
      <c r="M33" s="95">
        <v>33</v>
      </c>
      <c r="N33" s="99">
        <v>33</v>
      </c>
    </row>
    <row r="34" spans="1:46" x14ac:dyDescent="0.4">
      <c r="A34" s="15"/>
      <c r="B34" s="92"/>
      <c r="C34" s="93"/>
      <c r="D34" s="77">
        <v>0.4</v>
      </c>
      <c r="E34" s="94">
        <v>23</v>
      </c>
      <c r="F34" s="52">
        <v>29</v>
      </c>
      <c r="G34" s="95">
        <v>24</v>
      </c>
      <c r="H34" s="52">
        <v>26</v>
      </c>
      <c r="I34" s="96">
        <v>27</v>
      </c>
      <c r="J34" s="97">
        <v>23</v>
      </c>
      <c r="K34" s="95">
        <v>29</v>
      </c>
      <c r="L34" s="98">
        <v>24</v>
      </c>
      <c r="M34" s="95">
        <v>26</v>
      </c>
      <c r="N34" s="99">
        <v>27</v>
      </c>
    </row>
    <row r="35" spans="1:46" x14ac:dyDescent="0.4">
      <c r="A35" s="15"/>
      <c r="B35" s="92"/>
      <c r="C35" s="93"/>
      <c r="D35" s="77">
        <v>0.2</v>
      </c>
      <c r="E35" s="94">
        <v>20</v>
      </c>
      <c r="F35" s="100">
        <v>25</v>
      </c>
      <c r="G35" s="95">
        <v>22</v>
      </c>
      <c r="H35" s="100">
        <v>24</v>
      </c>
      <c r="I35" s="96">
        <v>24</v>
      </c>
      <c r="J35" s="97">
        <v>20</v>
      </c>
      <c r="K35" s="95">
        <v>25</v>
      </c>
      <c r="L35" s="98">
        <v>22</v>
      </c>
      <c r="M35" s="95">
        <v>24</v>
      </c>
      <c r="N35" s="99">
        <v>24</v>
      </c>
    </row>
    <row r="36" spans="1:46" x14ac:dyDescent="0.4">
      <c r="A36" s="15"/>
      <c r="B36" s="101" t="s">
        <v>26</v>
      </c>
      <c r="C36" s="76" t="s">
        <v>25</v>
      </c>
      <c r="D36" s="77" t="s">
        <v>23</v>
      </c>
      <c r="E36" s="94">
        <f>IF(E18=0,0,ROUND(E18/(1.163*($N$3-$N$2)),0))</f>
        <v>0</v>
      </c>
      <c r="F36" s="52">
        <f t="shared" ref="F36:N36" si="6">IF(F18=0,0,ROUND(F18/(1.163*($N$3-$N$2)),0))</f>
        <v>0</v>
      </c>
      <c r="G36" s="95">
        <f t="shared" si="6"/>
        <v>0</v>
      </c>
      <c r="H36" s="52">
        <f t="shared" si="6"/>
        <v>0</v>
      </c>
      <c r="I36" s="96">
        <f t="shared" si="6"/>
        <v>0</v>
      </c>
      <c r="J36" s="97">
        <f>IF(J18=0,0,ROUND(J18/(1.163*($N$3-$N$2)),0))</f>
        <v>0</v>
      </c>
      <c r="K36" s="95">
        <f t="shared" si="6"/>
        <v>0</v>
      </c>
      <c r="L36" s="98">
        <f t="shared" si="6"/>
        <v>0</v>
      </c>
      <c r="M36" s="95">
        <f t="shared" si="6"/>
        <v>0</v>
      </c>
      <c r="N36" s="99">
        <f t="shared" si="6"/>
        <v>0</v>
      </c>
      <c r="O36" s="16"/>
    </row>
    <row r="37" spans="1:46" x14ac:dyDescent="0.4">
      <c r="A37" s="15"/>
      <c r="B37" s="102"/>
      <c r="C37" s="76" t="s">
        <v>25</v>
      </c>
      <c r="D37" s="77" t="s">
        <v>21</v>
      </c>
      <c r="E37" s="94">
        <f>IF(E23=0,0,ROUND(E23/(1.163*($N$2-$N$3)),0))</f>
        <v>294</v>
      </c>
      <c r="F37" s="52">
        <f t="shared" ref="F37:N37" si="7">IF(F23=0,0,ROUND(F23/(1.163*($N$2-$N$3)),0))</f>
        <v>529</v>
      </c>
      <c r="G37" s="95">
        <f t="shared" si="7"/>
        <v>588</v>
      </c>
      <c r="H37" s="52">
        <f t="shared" si="7"/>
        <v>823</v>
      </c>
      <c r="I37" s="96">
        <f>IF(I23=0,0,ROUND(I23/(1.163*($N$2-$N$3)),0))</f>
        <v>1058</v>
      </c>
      <c r="J37" s="97">
        <f>IF(J23=0,0,ROUND(J23/(1.163*($N$2-$N$3)),0))</f>
        <v>173</v>
      </c>
      <c r="K37" s="95">
        <f t="shared" si="7"/>
        <v>312</v>
      </c>
      <c r="L37" s="98">
        <f t="shared" si="7"/>
        <v>346</v>
      </c>
      <c r="M37" s="95">
        <f t="shared" si="7"/>
        <v>485</v>
      </c>
      <c r="N37" s="99">
        <f t="shared" si="7"/>
        <v>623</v>
      </c>
      <c r="O37" s="16"/>
    </row>
    <row r="38" spans="1:46" x14ac:dyDescent="0.4">
      <c r="A38" s="15"/>
      <c r="B38" s="101" t="s">
        <v>24</v>
      </c>
      <c r="C38" s="76" t="s">
        <v>22</v>
      </c>
      <c r="D38" s="77" t="s">
        <v>23</v>
      </c>
      <c r="E38" s="103">
        <f>IF(E18=0,0,(1.2-0.6)*(0.08496*E36*E36-2.73495*E36+220.62989)/1000)</f>
        <v>0</v>
      </c>
      <c r="F38" s="104">
        <f>IF(F18=0,0,(1.7-0.62)*(0.08496*F36*F36-2.73495*F36+220.62989)/1000)</f>
        <v>0</v>
      </c>
      <c r="G38" s="105">
        <f>IF(G18=0,0,(2-0.8)*(0.08496*G36*G36-2.73495*G36+220.62989)/1000)</f>
        <v>0</v>
      </c>
      <c r="H38" s="104">
        <f>IF(H18=0,0,(2.5-0.82)*(0.08496*H36*H36-2.73495*H36+220.62989)/1000)</f>
        <v>0</v>
      </c>
      <c r="I38" s="106">
        <f>IF(I18=0,0,(3-0.84)*(0.08496*I36*I36-2.73495*I36+220.62989)/1000)</f>
        <v>0</v>
      </c>
      <c r="J38" s="107">
        <f>IF(J18=0,0,(1.2-0.6)*(0.0341*J36*J36+6.25319*J36-425.96988)/1000)</f>
        <v>0</v>
      </c>
      <c r="K38" s="105">
        <f>IF(K18=0,0,(1.7-0.62)*(0.0341*K36*K36+6.25319*K36-425.96988)/1000)</f>
        <v>0</v>
      </c>
      <c r="L38" s="108">
        <f>IF(L18=0,0,(2-0.8)*(0.0341*L36*L36+6.25319*L36-425.96988)/1000)</f>
        <v>0</v>
      </c>
      <c r="M38" s="105">
        <f>IF(M18=0,0,(2.5-0.82)*(0.0341*M36*M36+6.25319*M36-425.96988)/1000)</f>
        <v>0</v>
      </c>
      <c r="N38" s="109">
        <f>IF(N18=0,0,(3-0.84)*(0.0341*N36*N36+6.25319*N36-425.96988)/1000)</f>
        <v>0</v>
      </c>
    </row>
    <row r="39" spans="1:46" ht="18" thickBot="1" x14ac:dyDescent="0.45">
      <c r="A39" s="15"/>
      <c r="B39" s="102"/>
      <c r="C39" s="76" t="s">
        <v>22</v>
      </c>
      <c r="D39" s="77" t="s">
        <v>21</v>
      </c>
      <c r="E39" s="110">
        <f>IF(E23=0,0,(1.2-0.6)*(0.08496*E37*E37-2.73495*E37+220.62989)/1000)</f>
        <v>4.0560942900000008</v>
      </c>
      <c r="F39" s="111">
        <f>IF(F23=0,0,(1.7-0.62)*(0.08496*F37*F37-2.73495*F37+220.62989)/1000)</f>
        <v>24.353063315999997</v>
      </c>
      <c r="G39" s="112">
        <f>IF(G23=0,0,(2-0.8)*(0.08496*G37*G37-2.73495*G37+220.62989)/1000)</f>
        <v>33.584267436000005</v>
      </c>
      <c r="H39" s="111">
        <f>IF(H23=0,0,(2.5-0.82)*(0.08496*H37*H37-2.73495*H37+220.62989)/1000)</f>
        <v>93.266271638399999</v>
      </c>
      <c r="I39" s="113">
        <f>IF(I23=0,0,(3-0.84)*(0.08496*I37*I37-2.73495*I37+220.62989)/1000)</f>
        <v>199.64495137679998</v>
      </c>
      <c r="J39" s="114">
        <f>IF(J23=0,0,(1.2-0.6)*(0.07728*J37*J37+10.65727*J37-756.0775)/1000)</f>
        <v>2.0403259979999997</v>
      </c>
      <c r="K39" s="112">
        <f>IF(K23=0,0,(1.7-0.62)*(0.07728*K37*K37+10.65727*K37-756.0775)/1000)</f>
        <v>10.899073864800002</v>
      </c>
      <c r="L39" s="115">
        <f>IF(L23=0,0,(2-0.8)*(0.07728*L37*L37+10.65727*L37-756.0775)/1000)</f>
        <v>14.619588480000003</v>
      </c>
      <c r="M39" s="112">
        <f>IF(M23=0,0,(2.5-0.82)*(0.07728*M37*M37+10.65727*M37-756.0775)/1000)</f>
        <v>37.952689236000005</v>
      </c>
      <c r="N39" s="116">
        <f>IF(N23=0,0,(3-0.84)*(0.07728*N37*N37+10.65727*N37-756.0775)/1000)</f>
        <v>77.496503392800008</v>
      </c>
    </row>
    <row r="40" spans="1:46" x14ac:dyDescent="0.4">
      <c r="B40" s="117" t="s">
        <v>20</v>
      </c>
      <c r="C40" s="118" t="s">
        <v>19</v>
      </c>
      <c r="D40" s="119"/>
      <c r="E40" s="120">
        <v>2.5</v>
      </c>
      <c r="F40" s="121"/>
      <c r="G40" s="121"/>
      <c r="H40" s="121"/>
      <c r="I40" s="121"/>
      <c r="J40" s="121"/>
      <c r="K40" s="121"/>
      <c r="L40" s="121"/>
      <c r="M40" s="121"/>
      <c r="N40" s="122"/>
    </row>
    <row r="41" spans="1:46" ht="17.399999999999999" customHeight="1" x14ac:dyDescent="0.4">
      <c r="B41" s="123" t="s">
        <v>18</v>
      </c>
      <c r="C41" s="123"/>
      <c r="D41" s="124"/>
      <c r="E41" s="125" t="s">
        <v>17</v>
      </c>
      <c r="F41" s="126"/>
      <c r="G41" s="126"/>
      <c r="H41" s="126"/>
      <c r="I41" s="126"/>
      <c r="J41" s="126"/>
      <c r="K41" s="126"/>
      <c r="L41" s="126"/>
      <c r="M41" s="126"/>
      <c r="N41" s="127"/>
    </row>
    <row r="42" spans="1:46" ht="17.399999999999999" customHeight="1" x14ac:dyDescent="0.4">
      <c r="B42" s="123" t="s">
        <v>16</v>
      </c>
      <c r="C42" s="123"/>
      <c r="D42" s="124"/>
      <c r="E42" s="125" t="s">
        <v>15</v>
      </c>
      <c r="F42" s="126"/>
      <c r="G42" s="126"/>
      <c r="H42" s="126"/>
      <c r="I42" s="126"/>
      <c r="J42" s="126"/>
      <c r="K42" s="126"/>
      <c r="L42" s="126"/>
      <c r="M42" s="126"/>
      <c r="N42" s="127"/>
    </row>
    <row r="43" spans="1:46" ht="17.399999999999999" customHeight="1" thickBot="1" x14ac:dyDescent="0.45">
      <c r="B43" s="123" t="s">
        <v>14</v>
      </c>
      <c r="C43" s="123"/>
      <c r="D43" s="124"/>
      <c r="E43" s="128" t="s">
        <v>13</v>
      </c>
      <c r="F43" s="129"/>
      <c r="G43" s="129"/>
      <c r="H43" s="129"/>
      <c r="I43" s="129"/>
      <c r="J43" s="129"/>
      <c r="K43" s="129"/>
      <c r="L43" s="129"/>
      <c r="M43" s="129"/>
      <c r="N43" s="130"/>
    </row>
    <row r="44" spans="1:46" ht="18" thickBot="1" x14ac:dyDescent="0.45">
      <c r="A44" s="15"/>
      <c r="B44" s="131" t="s">
        <v>12</v>
      </c>
      <c r="C44" s="132"/>
      <c r="D44" s="124"/>
      <c r="E44" s="133" t="s">
        <v>11</v>
      </c>
      <c r="F44" s="134"/>
      <c r="G44" s="134"/>
      <c r="H44" s="134"/>
      <c r="I44" s="135"/>
      <c r="J44" s="136" t="s">
        <v>10</v>
      </c>
      <c r="K44" s="137"/>
      <c r="L44" s="137"/>
      <c r="M44" s="137"/>
      <c r="N44" s="138"/>
      <c r="AH44" s="14"/>
      <c r="AI44" s="14"/>
      <c r="AN44" s="14"/>
      <c r="AO44" s="14"/>
      <c r="AP44" s="14"/>
      <c r="AQ44" s="14"/>
      <c r="AR44" s="14"/>
      <c r="AS44" s="14"/>
      <c r="AT44" s="14"/>
    </row>
    <row r="45" spans="1:46" ht="17.399999999999999" customHeight="1" x14ac:dyDescent="0.4">
      <c r="A45" s="15"/>
      <c r="B45" s="131" t="s">
        <v>9</v>
      </c>
      <c r="C45" s="139"/>
      <c r="D45" s="119"/>
      <c r="E45" s="120" t="s">
        <v>8</v>
      </c>
      <c r="F45" s="121"/>
      <c r="G45" s="121"/>
      <c r="H45" s="121"/>
      <c r="I45" s="121"/>
      <c r="J45" s="121"/>
      <c r="K45" s="121"/>
      <c r="L45" s="121"/>
      <c r="M45" s="121"/>
      <c r="N45" s="122"/>
      <c r="AH45" s="14"/>
      <c r="AI45" s="14"/>
      <c r="AN45" s="14"/>
      <c r="AO45" s="14"/>
      <c r="AP45" s="14"/>
      <c r="AQ45" s="14"/>
      <c r="AR45" s="14"/>
      <c r="AS45" s="14"/>
      <c r="AT45" s="14"/>
    </row>
    <row r="46" spans="1:46" ht="17.399999999999999" customHeight="1" thickBot="1" x14ac:dyDescent="0.45">
      <c r="A46" s="15"/>
      <c r="B46" s="131" t="s">
        <v>7</v>
      </c>
      <c r="C46" s="139"/>
      <c r="D46" s="124"/>
      <c r="E46" s="128" t="s">
        <v>6</v>
      </c>
      <c r="F46" s="129"/>
      <c r="G46" s="129"/>
      <c r="H46" s="129"/>
      <c r="I46" s="129"/>
      <c r="J46" s="129"/>
      <c r="K46" s="129"/>
      <c r="L46" s="129"/>
      <c r="M46" s="129"/>
      <c r="N46" s="130"/>
      <c r="AH46" s="14"/>
      <c r="AI46" s="14"/>
      <c r="AN46" s="14"/>
      <c r="AO46" s="14"/>
      <c r="AP46" s="14"/>
      <c r="AQ46" s="14"/>
      <c r="AR46" s="14"/>
      <c r="AS46" s="14"/>
      <c r="AT46" s="14"/>
    </row>
    <row r="47" spans="1:46" x14ac:dyDescent="0.4">
      <c r="A47" s="15"/>
      <c r="B47" s="140" t="s">
        <v>5</v>
      </c>
      <c r="C47" s="141" t="s">
        <v>3</v>
      </c>
      <c r="D47" s="142"/>
      <c r="E47" s="143" t="s">
        <v>53</v>
      </c>
      <c r="F47" s="144" t="s">
        <v>54</v>
      </c>
      <c r="G47" s="145" t="s">
        <v>57</v>
      </c>
      <c r="H47" s="144" t="s">
        <v>55</v>
      </c>
      <c r="I47" s="146" t="s">
        <v>56</v>
      </c>
      <c r="J47" s="147" t="s">
        <v>53</v>
      </c>
      <c r="K47" s="145" t="s">
        <v>54</v>
      </c>
      <c r="L47" s="148" t="s">
        <v>57</v>
      </c>
      <c r="M47" s="145" t="s">
        <v>55</v>
      </c>
      <c r="N47" s="149" t="s">
        <v>56</v>
      </c>
      <c r="AH47" s="14"/>
      <c r="AI47" s="14"/>
      <c r="AN47" s="14"/>
      <c r="AO47" s="14"/>
      <c r="AP47" s="14"/>
      <c r="AQ47" s="14"/>
      <c r="AR47" s="14"/>
      <c r="AS47" s="14"/>
      <c r="AT47" s="14"/>
    </row>
    <row r="48" spans="1:46" x14ac:dyDescent="0.4">
      <c r="A48" s="15"/>
      <c r="B48" s="140" t="s">
        <v>4</v>
      </c>
      <c r="C48" s="141" t="s">
        <v>3</v>
      </c>
      <c r="D48" s="142"/>
      <c r="E48" s="150" t="s">
        <v>65</v>
      </c>
      <c r="F48" s="151" t="s">
        <v>66</v>
      </c>
      <c r="G48" s="152" t="s">
        <v>67</v>
      </c>
      <c r="H48" s="151" t="s">
        <v>68</v>
      </c>
      <c r="I48" s="153" t="s">
        <v>69</v>
      </c>
      <c r="J48" s="154" t="s">
        <v>65</v>
      </c>
      <c r="K48" s="152" t="s">
        <v>66</v>
      </c>
      <c r="L48" s="155" t="s">
        <v>67</v>
      </c>
      <c r="M48" s="152" t="s">
        <v>68</v>
      </c>
      <c r="N48" s="156" t="s">
        <v>69</v>
      </c>
      <c r="AH48" s="14"/>
      <c r="AI48" s="14"/>
      <c r="AN48" s="14"/>
      <c r="AO48" s="14"/>
      <c r="AP48" s="14"/>
      <c r="AQ48" s="14"/>
      <c r="AR48" s="14"/>
      <c r="AS48" s="14"/>
      <c r="AT48" s="14"/>
    </row>
    <row r="49" spans="1:46" x14ac:dyDescent="0.4">
      <c r="A49" s="15"/>
      <c r="B49" s="140" t="s">
        <v>2</v>
      </c>
      <c r="C49" s="141" t="s">
        <v>0</v>
      </c>
      <c r="D49" s="142"/>
      <c r="E49" s="157">
        <v>26</v>
      </c>
      <c r="F49" s="158">
        <v>36.299999999999997</v>
      </c>
      <c r="G49" s="159">
        <v>42.5</v>
      </c>
      <c r="H49" s="158">
        <v>52.8</v>
      </c>
      <c r="I49" s="160">
        <v>63.1</v>
      </c>
      <c r="J49" s="161">
        <v>26</v>
      </c>
      <c r="K49" s="159">
        <v>36.299999999999997</v>
      </c>
      <c r="L49" s="162">
        <v>42.5</v>
      </c>
      <c r="M49" s="159">
        <v>52.8</v>
      </c>
      <c r="N49" s="163">
        <v>63.1</v>
      </c>
      <c r="AH49" s="14"/>
      <c r="AI49" s="14"/>
      <c r="AN49" s="14"/>
      <c r="AO49" s="14"/>
      <c r="AP49" s="14"/>
      <c r="AQ49" s="14"/>
      <c r="AR49" s="14"/>
      <c r="AS49" s="14"/>
      <c r="AT49" s="14"/>
    </row>
    <row r="50" spans="1:46" ht="18" thickBot="1" x14ac:dyDescent="0.45">
      <c r="A50" s="15"/>
      <c r="B50" s="140" t="s">
        <v>1</v>
      </c>
      <c r="C50" s="141" t="s">
        <v>0</v>
      </c>
      <c r="D50" s="142"/>
      <c r="E50" s="164">
        <f>E49+1.03</f>
        <v>27.03</v>
      </c>
      <c r="F50" s="165">
        <f>F49+1.4</f>
        <v>37.699999999999996</v>
      </c>
      <c r="G50" s="166">
        <f>G49+1.61</f>
        <v>44.11</v>
      </c>
      <c r="H50" s="165">
        <f>H49+1.98</f>
        <v>54.779999999999994</v>
      </c>
      <c r="I50" s="167">
        <f>I49+2.34</f>
        <v>65.44</v>
      </c>
      <c r="J50" s="168">
        <v>27.03</v>
      </c>
      <c r="K50" s="166">
        <v>37.699999999999996</v>
      </c>
      <c r="L50" s="169">
        <v>44.11</v>
      </c>
      <c r="M50" s="166">
        <v>54.779999999999994</v>
      </c>
      <c r="N50" s="170">
        <v>65.44</v>
      </c>
      <c r="AH50" s="14"/>
      <c r="AI50" s="14"/>
      <c r="AN50" s="14"/>
      <c r="AO50" s="14"/>
      <c r="AP50" s="14"/>
      <c r="AQ50" s="14"/>
      <c r="AR50" s="14"/>
      <c r="AS50" s="14"/>
      <c r="AT50" s="14"/>
    </row>
    <row r="51" spans="1:46" s="7" customFormat="1" x14ac:dyDescent="0.4">
      <c r="D51" s="13"/>
      <c r="AG51" s="1"/>
      <c r="AH51" s="1"/>
      <c r="AI51" s="1"/>
      <c r="AJ51" s="1"/>
      <c r="AK51" s="1"/>
      <c r="AL51" s="1"/>
      <c r="AM51" s="1"/>
    </row>
    <row r="52" spans="1:46" x14ac:dyDescent="0.4">
      <c r="E52" s="17"/>
      <c r="F52" s="17"/>
      <c r="G52" s="17"/>
      <c r="H52" s="17"/>
      <c r="I52" s="17"/>
      <c r="J52" s="17"/>
      <c r="K52" s="17"/>
      <c r="L52" s="17"/>
      <c r="M52" s="17"/>
      <c r="N52" s="17"/>
    </row>
  </sheetData>
  <sheetProtection algorithmName="SHA-512" hashValue="ClfXiz2zl1jppJiq0M1qUZFkd/5zHGb6R9X6PsMn6J0Vu3FdjZspc6Lu06rjLJo/xWRKknlXi9QiqfMS/GWNjw==" saltValue="W27ki7UMdKflH2JfLG4ohQ==" spinCount="100000" sheet="1" objects="1" scenarios="1" formatCells="0" formatColumns="0" formatRows="0" insertColumns="0" insertRows="0" insertHyperlinks="0" deleteColumns="0" deleteRows="0"/>
  <mergeCells count="36">
    <mergeCell ref="B46:C46"/>
    <mergeCell ref="E46:N46"/>
    <mergeCell ref="B43:C43"/>
    <mergeCell ref="E43:N43"/>
    <mergeCell ref="B44:C44"/>
    <mergeCell ref="E44:I44"/>
    <mergeCell ref="J44:N44"/>
    <mergeCell ref="B45:C45"/>
    <mergeCell ref="E45:N45"/>
    <mergeCell ref="B42:C42"/>
    <mergeCell ref="E42:N42"/>
    <mergeCell ref="B23:B27"/>
    <mergeCell ref="C23:C27"/>
    <mergeCell ref="B28:D28"/>
    <mergeCell ref="E28:N28"/>
    <mergeCell ref="B31:B35"/>
    <mergeCell ref="C31:C35"/>
    <mergeCell ref="B36:B37"/>
    <mergeCell ref="B38:B39"/>
    <mergeCell ref="E40:N40"/>
    <mergeCell ref="B41:C41"/>
    <mergeCell ref="E41:N41"/>
    <mergeCell ref="B18:B22"/>
    <mergeCell ref="C18:C22"/>
    <mergeCell ref="L2:M2"/>
    <mergeCell ref="L3:M3"/>
    <mergeCell ref="L4:M4"/>
    <mergeCell ref="L5:M5"/>
    <mergeCell ref="C6:K6"/>
    <mergeCell ref="C7:K7"/>
    <mergeCell ref="L7:M7"/>
    <mergeCell ref="L8:M8"/>
    <mergeCell ref="L9:M9"/>
    <mergeCell ref="B12:C12"/>
    <mergeCell ref="B13:B17"/>
    <mergeCell ref="C13:C17"/>
  </mergeCells>
  <phoneticPr fontId="11" type="noConversion"/>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F284DAF3-D744-4551-BBFC-4311F93D2D25}">
      <formula1>#REF!</formula1>
    </dataValidation>
  </dataValidations>
  <printOptions horizontalCentered="1"/>
  <pageMargins left="0.39370078740157483" right="0.39370078740157483" top="0.35433070866141736" bottom="0.35433070866141736" header="0" footer="0"/>
  <pageSetup orientation="landscape" horizontalDpi="4294967293" r:id="rId1"/>
  <ignoredErrors>
    <ignoredError sqref="E18:N27 E36:N37 E39:M39 E38:M38 N38:N39"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FCHV Select</vt:lpstr>
      <vt:lpstr>'FCHV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dcterms:created xsi:type="dcterms:W3CDTF">2026-01-10T19:39:10Z</dcterms:created>
  <dcterms:modified xsi:type="dcterms:W3CDTF">2026-05-08T09:32:33Z</dcterms:modified>
</cp:coreProperties>
</file>