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5f3ca257ae7b43be/Desktop/Parinkimo lenteles/"/>
    </mc:Choice>
  </mc:AlternateContent>
  <xr:revisionPtr revIDLastSave="2" documentId="8_{060DCEBC-8E04-432E-82D1-9CEF9C0B7F36}" xr6:coauthVersionLast="47" xr6:coauthVersionMax="47" xr10:uidLastSave="{425AFA93-1CE8-4798-83BD-45706D019D39}"/>
  <bookViews>
    <workbookView xWindow="-108" yWindow="-108" windowWidth="23256" windowHeight="12456" xr2:uid="{14874D2B-9890-4298-935E-5C7C93FEBF93}"/>
  </bookViews>
  <sheets>
    <sheet name="HWF Select" sheetId="1" r:id="rId1"/>
  </sheets>
  <externalReferences>
    <externalReference r:id="rId2"/>
  </externalReferences>
  <definedNames>
    <definedName name="__xlnm.Print_Area">'[1]FC select'!$B$60:$Z$74</definedName>
    <definedName name="_xlnm.Print_Area" localSheetId="0">'HWF Select'!$B$2:$J$44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2" i="1" l="1"/>
  <c r="I3" i="1" s="1"/>
  <c r="Y3" i="1"/>
  <c r="Y4" i="1"/>
  <c r="Y5" i="1"/>
  <c r="E11" i="1"/>
  <c r="F11" i="1"/>
  <c r="G11" i="1"/>
  <c r="H11" i="1"/>
  <c r="I11" i="1"/>
  <c r="J11" i="1"/>
  <c r="E15" i="1"/>
  <c r="E16" i="1" s="1"/>
  <c r="F15" i="1"/>
  <c r="F16" i="1" s="1"/>
  <c r="E17" i="1"/>
  <c r="F17" i="1"/>
  <c r="F18" i="1"/>
  <c r="G18" i="1"/>
  <c r="G19" i="1" s="1"/>
  <c r="H18" i="1"/>
  <c r="H19" i="1" s="1"/>
  <c r="I18" i="1"/>
  <c r="I19" i="1" s="1"/>
  <c r="J18" i="1"/>
  <c r="J19" i="1" s="1"/>
  <c r="F19" i="1"/>
  <c r="F20" i="1"/>
  <c r="G20" i="1"/>
  <c r="H20" i="1"/>
  <c r="I20" i="1"/>
  <c r="J20" i="1"/>
  <c r="E21" i="1"/>
  <c r="E22" i="1" s="1"/>
  <c r="F21" i="1"/>
  <c r="F22" i="1" s="1"/>
  <c r="F23" i="1"/>
  <c r="E26" i="1"/>
  <c r="F26" i="1"/>
  <c r="G26" i="1"/>
  <c r="H26" i="1"/>
  <c r="I26" i="1"/>
  <c r="J26" i="1"/>
  <c r="E23" i="1" l="1"/>
  <c r="E18" i="1"/>
  <c r="J21" i="1"/>
  <c r="J15" i="1"/>
  <c r="I21" i="1"/>
  <c r="I15" i="1"/>
  <c r="H21" i="1"/>
  <c r="H15" i="1"/>
  <c r="G21" i="1"/>
  <c r="G15" i="1"/>
  <c r="I23" i="1" l="1"/>
  <c r="I22" i="1"/>
  <c r="J17" i="1"/>
  <c r="J16" i="1"/>
  <c r="J23" i="1"/>
  <c r="J22" i="1"/>
  <c r="E20" i="1"/>
  <c r="E19" i="1"/>
  <c r="G17" i="1"/>
  <c r="G16" i="1"/>
  <c r="G23" i="1"/>
  <c r="G22" i="1"/>
  <c r="H17" i="1"/>
  <c r="H16" i="1"/>
  <c r="H23" i="1"/>
  <c r="H22" i="1"/>
  <c r="I17" i="1"/>
  <c r="I16" i="1"/>
</calcChain>
</file>

<file path=xl/sharedStrings.xml><?xml version="1.0" encoding="utf-8"?>
<sst xmlns="http://schemas.openxmlformats.org/spreadsheetml/2006/main" count="87" uniqueCount="60">
  <si>
    <t>kg</t>
  </si>
  <si>
    <t>Gross Weight</t>
  </si>
  <si>
    <t>Unit Weight</t>
  </si>
  <si>
    <t>1155×410×342</t>
    <phoneticPr fontId="0" type="noConversion"/>
  </si>
  <si>
    <t>1044×374×304</t>
    <phoneticPr fontId="0" type="noConversion"/>
  </si>
  <si>
    <t>927×365×287</t>
    <phoneticPr fontId="0" type="noConversion"/>
  </si>
  <si>
    <t>mm</t>
  </si>
  <si>
    <t>Packing Dimension W/D/H</t>
  </si>
  <si>
    <t>1081×327×248</t>
  </si>
  <si>
    <t>972×302×224</t>
  </si>
  <si>
    <t>850×291×203</t>
  </si>
  <si>
    <t>Unit Dimension W/D/H</t>
  </si>
  <si>
    <t>Infrared Remote Controller (Optional: Wired Controller)</t>
  </si>
  <si>
    <t>Controller</t>
  </si>
  <si>
    <t>d16</t>
  </si>
  <si>
    <t>Drain Pan Pipe Size</t>
  </si>
  <si>
    <t>1/2" Female</t>
  </si>
  <si>
    <t>Inlet/Outlet Water Pipe Size</t>
  </si>
  <si>
    <t>Copper - Aluminum</t>
  </si>
  <si>
    <t>Heat exchanger material</t>
  </si>
  <si>
    <t>2-row finned-tube</t>
  </si>
  <si>
    <t>Heat exchanger type</t>
  </si>
  <si>
    <t>EC fan motor with 0–10 V control</t>
  </si>
  <si>
    <t>Motor Type</t>
  </si>
  <si>
    <t>Cross - flow</t>
  </si>
  <si>
    <t>Fan Type</t>
  </si>
  <si>
    <t>E</t>
  </si>
  <si>
    <t>Insulation Class</t>
  </si>
  <si>
    <t>Mpa</t>
  </si>
  <si>
    <t>Max. Working Pressure</t>
  </si>
  <si>
    <t>kPa</t>
  </si>
  <si>
    <t>Water Pressure loss</t>
  </si>
  <si>
    <t>m3/h</t>
  </si>
  <si>
    <t>Water Flow</t>
  </si>
  <si>
    <t>Low</t>
  </si>
  <si>
    <t>Med.</t>
  </si>
  <si>
    <t>High</t>
  </si>
  <si>
    <t>dB(A)</t>
  </si>
  <si>
    <t>Max Noise Level</t>
  </si>
  <si>
    <t>A</t>
  </si>
  <si>
    <t>Max Current</t>
  </si>
  <si>
    <t>W</t>
  </si>
  <si>
    <t>Max Power</t>
  </si>
  <si>
    <t>220~230V / 1Ph / 50 or 60Hz</t>
  </si>
  <si>
    <t>Power Supply</t>
  </si>
  <si>
    <t>Heating Capacity
at 60/55°C/21°C</t>
  </si>
  <si>
    <t>Sensible Cooling Capacity</t>
  </si>
  <si>
    <t>Total Cooling Capacity</t>
  </si>
  <si>
    <r>
      <t>m</t>
    </r>
    <r>
      <rPr>
        <vertAlign val="superscript"/>
        <sz val="12"/>
        <rFont val="Open Sans"/>
        <family val="2"/>
      </rPr>
      <t>3</t>
    </r>
    <r>
      <rPr>
        <sz val="12"/>
        <rFont val="Open Sans"/>
        <family val="2"/>
      </rPr>
      <t>/h</t>
    </r>
  </si>
  <si>
    <t>Air volume</t>
  </si>
  <si>
    <t>Model</t>
  </si>
  <si>
    <t>Deviation -</t>
  </si>
  <si>
    <t>Technical Specifications</t>
  </si>
  <si>
    <t>Deviation +</t>
  </si>
  <si>
    <t>Desired capacity, W</t>
  </si>
  <si>
    <t xml:space="preserve">      High wall-mounted fan coil units HWF</t>
  </si>
  <si>
    <t>Room t., °C</t>
  </si>
  <si>
    <t>dT</t>
  </si>
  <si>
    <t>Cooling / Heating</t>
  </si>
  <si>
    <t>Inlet water t., °C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</si>
</sst>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 x14ac:knownFonts="1"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2"/>
      <name val="Open Sans"/>
      <family val="2"/>
    </font>
    <font>
      <sz val="12"/>
      <color rgb="FF000000"/>
      <name val="Open Sans"/>
      <family val="2"/>
    </font>
    <font>
      <sz val="12"/>
      <color indexed="8"/>
      <name val="Open Sans"/>
      <family val="2"/>
    </font>
    <font>
      <b/>
      <sz val="12"/>
      <name val="Open Sans"/>
      <family val="2"/>
    </font>
    <font>
      <vertAlign val="superscript"/>
      <sz val="12"/>
      <name val="Open Sans"/>
      <family val="2"/>
    </font>
    <font>
      <sz val="11"/>
      <color theme="1"/>
      <name val="Calibri"/>
      <family val="2"/>
      <scheme val="minor"/>
    </font>
    <font>
      <sz val="14"/>
      <name val="Open Sans"/>
      <family val="2"/>
    </font>
    <font>
      <b/>
      <sz val="20"/>
      <name val="Open Sans"/>
      <family val="2"/>
    </font>
    <font>
      <sz val="10"/>
      <color rgb="FF000000"/>
      <name val="Open Sans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8E8"/>
        <bgColor indexed="64"/>
      </patternFill>
    </fill>
  </fills>
  <borders count="3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211F1F"/>
      </left>
      <right style="thin">
        <color rgb="FF211F1F"/>
      </right>
      <top style="thin">
        <color rgb="FF211F1F"/>
      </top>
      <bottom style="thin">
        <color rgb="FF211F1F"/>
      </bottom>
      <diagonal/>
    </border>
    <border>
      <left/>
      <right/>
      <top style="thin">
        <color rgb="FF211F1F"/>
      </top>
      <bottom style="thin">
        <color rgb="FF211F1F"/>
      </bottom>
      <diagonal/>
    </border>
    <border>
      <left style="thin">
        <color rgb="FF211F1F"/>
      </left>
      <right/>
      <top style="thin">
        <color rgb="FF211F1F"/>
      </top>
      <bottom style="thin">
        <color rgb="FF211F1F"/>
      </bottom>
      <diagonal/>
    </border>
    <border>
      <left style="thin">
        <color rgb="FF211F1F"/>
      </left>
      <right/>
      <top/>
      <bottom/>
      <diagonal/>
    </border>
    <border>
      <left style="thin">
        <color rgb="FF211F1F"/>
      </left>
      <right style="thin">
        <color rgb="FF211F1F"/>
      </right>
      <top style="thin">
        <color rgb="FF211F1F"/>
      </top>
      <bottom/>
      <diagonal/>
    </border>
    <border>
      <left style="thin">
        <color rgb="FF211F1F"/>
      </left>
      <right style="thin">
        <color rgb="FF211F1F"/>
      </right>
      <top/>
      <bottom style="thin">
        <color rgb="FF211F1F"/>
      </bottom>
      <diagonal/>
    </border>
    <border>
      <left style="thin">
        <color rgb="FF211F1F"/>
      </left>
      <right style="thin">
        <color rgb="FF211F1F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211F1F"/>
      </left>
      <right style="medium">
        <color indexed="64"/>
      </right>
      <top style="thin">
        <color rgb="FF211F1F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rgb="FF211F1F"/>
      </left>
      <right style="thin">
        <color rgb="FF211F1F"/>
      </right>
      <top style="thin">
        <color rgb="FF211F1F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rgb="FF211F1F"/>
      </left>
      <right style="medium">
        <color indexed="64"/>
      </right>
      <top style="thin">
        <color rgb="FF211F1F"/>
      </top>
      <bottom style="thin">
        <color rgb="FF211F1F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211F1F"/>
      </left>
      <right style="medium">
        <color indexed="64"/>
      </right>
      <top style="medium">
        <color indexed="64"/>
      </top>
      <bottom style="thin">
        <color rgb="FF211F1F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rgb="FF211F1F"/>
      </left>
      <right style="thin">
        <color rgb="FF211F1F"/>
      </right>
      <top style="medium">
        <color indexed="64"/>
      </top>
      <bottom style="thin">
        <color rgb="FF211F1F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rgb="FF211F1F"/>
      </right>
      <top/>
      <bottom style="medium">
        <color indexed="64"/>
      </bottom>
      <diagonal/>
    </border>
    <border>
      <left style="medium">
        <color indexed="64"/>
      </left>
      <right style="thin">
        <color rgb="FF211F1F"/>
      </right>
      <top/>
      <bottom/>
      <diagonal/>
    </border>
    <border>
      <left style="medium">
        <color indexed="64"/>
      </left>
      <right style="thin">
        <color rgb="FF211F1F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>
      <alignment vertical="center"/>
    </xf>
  </cellStyleXfs>
  <cellXfs count="92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1" fontId="2" fillId="0" borderId="5" xfId="0" applyNumberFormat="1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1" fontId="2" fillId="3" borderId="1" xfId="0" applyNumberFormat="1" applyFont="1" applyFill="1" applyBorder="1" applyAlignment="1">
      <alignment horizontal="center" vertical="center" wrapText="1"/>
    </xf>
    <xf numFmtId="1" fontId="2" fillId="0" borderId="5" xfId="0" applyNumberFormat="1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2" fontId="2" fillId="0" borderId="5" xfId="0" applyNumberFormat="1" applyFont="1" applyBorder="1" applyAlignment="1">
      <alignment horizontal="center" vertical="center" shrinkToFit="1"/>
    </xf>
    <xf numFmtId="2" fontId="2" fillId="3" borderId="1" xfId="0" applyNumberFormat="1" applyFont="1" applyFill="1" applyBorder="1" applyAlignment="1">
      <alignment horizontal="center" vertical="center" wrapText="1"/>
    </xf>
    <xf numFmtId="164" fontId="2" fillId="0" borderId="5" xfId="0" applyNumberFormat="1" applyFont="1" applyBorder="1" applyAlignment="1">
      <alignment horizontal="center" vertical="center" shrinkToFit="1"/>
    </xf>
    <xf numFmtId="2" fontId="2" fillId="0" borderId="0" xfId="0" applyNumberFormat="1" applyFont="1" applyAlignment="1">
      <alignment horizontal="center" vertical="center"/>
    </xf>
    <xf numFmtId="3" fontId="2" fillId="0" borderId="16" xfId="0" applyNumberFormat="1" applyFont="1" applyBorder="1" applyAlignment="1">
      <alignment horizontal="center" vertical="center" shrinkToFit="1"/>
    </xf>
    <xf numFmtId="3" fontId="2" fillId="3" borderId="17" xfId="0" applyNumberFormat="1" applyFont="1" applyFill="1" applyBorder="1" applyAlignment="1">
      <alignment horizontal="center" vertical="center" wrapText="1"/>
    </xf>
    <xf numFmtId="3" fontId="2" fillId="0" borderId="18" xfId="0" applyNumberFormat="1" applyFont="1" applyBorder="1" applyAlignment="1">
      <alignment horizontal="center" vertical="center" shrinkToFit="1"/>
    </xf>
    <xf numFmtId="0" fontId="2" fillId="0" borderId="18" xfId="0" applyFont="1" applyBorder="1" applyAlignment="1">
      <alignment horizontal="center" vertical="center" wrapText="1"/>
    </xf>
    <xf numFmtId="3" fontId="2" fillId="0" borderId="20" xfId="0" applyNumberFormat="1" applyFont="1" applyBorder="1" applyAlignment="1">
      <alignment horizontal="center" vertical="center" shrinkToFit="1"/>
    </xf>
    <xf numFmtId="3" fontId="2" fillId="3" borderId="1" xfId="0" applyNumberFormat="1" applyFont="1" applyFill="1" applyBorder="1" applyAlignment="1">
      <alignment horizontal="center" vertical="center" wrapText="1"/>
    </xf>
    <xf numFmtId="3" fontId="2" fillId="0" borderId="5" xfId="0" applyNumberFormat="1" applyFont="1" applyBorder="1" applyAlignment="1">
      <alignment horizontal="center" vertical="center" shrinkToFit="1"/>
    </xf>
    <xf numFmtId="1" fontId="2" fillId="0" borderId="0" xfId="0" applyNumberFormat="1" applyFont="1" applyAlignment="1">
      <alignment horizontal="left" vertical="center"/>
    </xf>
    <xf numFmtId="3" fontId="2" fillId="0" borderId="22" xfId="0" applyNumberFormat="1" applyFont="1" applyBorder="1" applyAlignment="1">
      <alignment horizontal="center" vertical="center" shrinkToFit="1"/>
    </xf>
    <xf numFmtId="3" fontId="2" fillId="3" borderId="23" xfId="0" applyNumberFormat="1" applyFont="1" applyFill="1" applyBorder="1" applyAlignment="1">
      <alignment horizontal="center" vertical="center" wrapText="1"/>
    </xf>
    <xf numFmtId="3" fontId="2" fillId="0" borderId="24" xfId="0" applyNumberFormat="1" applyFont="1" applyBorder="1" applyAlignment="1">
      <alignment horizontal="center" vertical="center" shrinkToFit="1"/>
    </xf>
    <xf numFmtId="0" fontId="2" fillId="0" borderId="24" xfId="0" applyFont="1" applyBorder="1" applyAlignment="1">
      <alignment horizontal="center" vertical="center" wrapText="1"/>
    </xf>
    <xf numFmtId="3" fontId="2" fillId="0" borderId="24" xfId="0" applyNumberFormat="1" applyFont="1" applyBorder="1" applyAlignment="1">
      <alignment horizontal="center" vertical="center" wrapText="1"/>
    </xf>
    <xf numFmtId="3" fontId="2" fillId="0" borderId="16" xfId="0" applyNumberFormat="1" applyFont="1" applyBorder="1" applyAlignment="1">
      <alignment horizontal="center" vertical="center" wrapText="1"/>
    </xf>
    <xf numFmtId="0" fontId="2" fillId="0" borderId="0" xfId="1" applyFont="1" applyAlignment="1" applyProtection="1">
      <alignment horizontal="left" vertical="center"/>
      <protection hidden="1"/>
    </xf>
    <xf numFmtId="0" fontId="5" fillId="0" borderId="35" xfId="0" applyFont="1" applyBorder="1" applyAlignment="1">
      <alignment horizontal="center" vertical="center"/>
    </xf>
    <xf numFmtId="3" fontId="5" fillId="3" borderId="35" xfId="0" applyNumberFormat="1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9" fontId="2" fillId="0" borderId="1" xfId="2" applyFont="1" applyFill="1" applyBorder="1" applyAlignment="1" applyProtection="1">
      <alignment horizontal="center" vertical="center"/>
      <protection locked="0" hidden="1"/>
    </xf>
    <xf numFmtId="0" fontId="2" fillId="0" borderId="0" xfId="1" applyFont="1" applyAlignment="1" applyProtection="1">
      <alignment horizontal="right" vertical="center"/>
      <protection hidden="1"/>
    </xf>
    <xf numFmtId="3" fontId="5" fillId="0" borderId="1" xfId="1" applyNumberFormat="1" applyFont="1" applyBorder="1" applyAlignment="1" applyProtection="1">
      <alignment horizontal="center" vertical="center"/>
      <protection locked="0" hidden="1"/>
    </xf>
    <xf numFmtId="0" fontId="2" fillId="0" borderId="0" xfId="3" applyFont="1" applyAlignment="1">
      <alignment vertical="top"/>
    </xf>
    <xf numFmtId="0" fontId="2" fillId="0" borderId="0" xfId="1" applyFont="1" applyAlignment="1" applyProtection="1">
      <alignment horizontal="center" vertical="center"/>
      <protection hidden="1"/>
    </xf>
    <xf numFmtId="0" fontId="9" fillId="0" borderId="0" xfId="1" applyFont="1" applyAlignment="1" applyProtection="1">
      <alignment vertical="center" wrapText="1"/>
      <protection hidden="1"/>
    </xf>
    <xf numFmtId="0" fontId="9" fillId="0" borderId="0" xfId="0" applyFont="1" applyAlignment="1">
      <alignment vertical="center"/>
    </xf>
    <xf numFmtId="0" fontId="5" fillId="0" borderId="1" xfId="1" applyFont="1" applyBorder="1" applyAlignment="1" applyProtection="1">
      <alignment horizontal="center" vertical="center"/>
      <protection locked="0" hidden="1"/>
    </xf>
    <xf numFmtId="0" fontId="2" fillId="0" borderId="1" xfId="1" applyFont="1" applyBorder="1" applyAlignment="1" applyProtection="1">
      <alignment horizontal="center" vertical="center"/>
      <protection hidden="1"/>
    </xf>
    <xf numFmtId="0" fontId="2" fillId="0" borderId="0" xfId="1" applyFont="1" applyAlignment="1" applyProtection="1">
      <alignment vertical="center"/>
      <protection hidden="1"/>
    </xf>
    <xf numFmtId="0" fontId="10" fillId="0" borderId="0" xfId="0" applyFont="1" applyAlignment="1">
      <alignment horizontal="left" vertical="center"/>
    </xf>
    <xf numFmtId="0" fontId="2" fillId="0" borderId="25" xfId="0" applyFont="1" applyBorder="1" applyAlignment="1">
      <alignment horizontal="left" vertical="top" wrapText="1"/>
    </xf>
    <xf numFmtId="0" fontId="2" fillId="0" borderId="21" xfId="0" applyFont="1" applyBorder="1" applyAlignment="1">
      <alignment horizontal="left" vertical="top" wrapText="1"/>
    </xf>
    <xf numFmtId="0" fontId="2" fillId="0" borderId="19" xfId="0" applyFont="1" applyBorder="1" applyAlignment="1">
      <alignment horizontal="left" vertical="top" wrapText="1"/>
    </xf>
    <xf numFmtId="0" fontId="2" fillId="0" borderId="15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top" wrapText="1"/>
    </xf>
    <xf numFmtId="0" fontId="2" fillId="0" borderId="11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8" xfId="0" applyFont="1" applyBorder="1" applyAlignment="1">
      <alignment horizontal="left" vertical="top" wrapText="1"/>
    </xf>
    <xf numFmtId="0" fontId="2" fillId="0" borderId="27" xfId="0" applyFont="1" applyBorder="1" applyAlignment="1">
      <alignment horizontal="left" vertical="top" wrapText="1"/>
    </xf>
    <xf numFmtId="0" fontId="2" fillId="0" borderId="26" xfId="0" applyFont="1" applyBorder="1" applyAlignment="1">
      <alignment horizontal="left" vertical="top" wrapText="1"/>
    </xf>
    <xf numFmtId="0" fontId="9" fillId="0" borderId="0" xfId="0" applyFont="1" applyAlignment="1">
      <alignment horizontal="center" vertical="center"/>
    </xf>
    <xf numFmtId="0" fontId="8" fillId="0" borderId="0" xfId="3" applyFont="1" applyAlignment="1">
      <alignment horizontal="center" vertical="center"/>
    </xf>
    <xf numFmtId="0" fontId="5" fillId="0" borderId="35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left" vertical="top" wrapText="1"/>
    </xf>
    <xf numFmtId="0" fontId="2" fillId="0" borderId="32" xfId="0" applyFont="1" applyBorder="1" applyAlignment="1">
      <alignment horizontal="left" vertical="top" wrapText="1"/>
    </xf>
    <xf numFmtId="0" fontId="2" fillId="0" borderId="30" xfId="0" applyFont="1" applyBorder="1" applyAlignment="1">
      <alignment horizontal="left" vertical="top" wrapText="1"/>
    </xf>
    <xf numFmtId="0" fontId="2" fillId="0" borderId="33" xfId="0" applyFont="1" applyBorder="1" applyAlignment="1">
      <alignment horizontal="center" vertical="top" wrapText="1"/>
    </xf>
    <xf numFmtId="0" fontId="2" fillId="0" borderId="31" xfId="0" applyFont="1" applyBorder="1" applyAlignment="1">
      <alignment horizontal="center" vertical="top" wrapText="1"/>
    </xf>
    <xf numFmtId="0" fontId="2" fillId="0" borderId="29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</cellXfs>
  <cellStyles count="4">
    <cellStyle name="Įprastas 2" xfId="1" xr:uid="{A1496AFF-0961-4C11-9744-874044F0E3F2}"/>
    <cellStyle name="Normal" xfId="0" builtinId="0"/>
    <cellStyle name="Normal 2 2" xfId="3" xr:uid="{344093F1-00FD-4037-BE63-678E157A290D}"/>
    <cellStyle name="Procentai 2" xfId="2" xr:uid="{0AE04A9E-7AE3-4BB8-8514-64EEF82C4EFD}"/>
  </cellStyles>
  <dxfs count="2">
    <dxf>
      <font>
        <b/>
        <i val="0"/>
        <strike val="0"/>
        <color theme="0"/>
      </font>
      <fill>
        <patternFill>
          <bgColor rgb="FFFF6969"/>
        </patternFill>
      </fill>
    </dxf>
    <dxf>
      <font>
        <b/>
        <i val="0"/>
        <strike val="0"/>
        <color theme="0"/>
      </font>
      <fill>
        <patternFill>
          <bgColor rgb="FF4D93D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35858</xdr:colOff>
      <xdr:row>2</xdr:row>
      <xdr:rowOff>28975</xdr:rowOff>
    </xdr:from>
    <xdr:ext cx="2907548" cy="1109542"/>
    <xdr:pic>
      <xdr:nvPicPr>
        <xdr:cNvPr id="2" name="Picture 1">
          <a:extLst>
            <a:ext uri="{FF2B5EF4-FFF2-40B4-BE49-F238E27FC236}">
              <a16:creationId xmlns:a16="http://schemas.microsoft.com/office/drawing/2014/main" id="{EF483563-561E-4E72-83E2-0C1874F2D4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45458" y="364255"/>
          <a:ext cx="2907548" cy="1109542"/>
        </a:xfrm>
        <a:prstGeom prst="rect">
          <a:avLst/>
        </a:prstGeom>
      </xdr:spPr>
    </xdr:pic>
    <xdr:clientData/>
  </xdr:oneCellAnchor>
  <xdr:oneCellAnchor>
    <xdr:from>
      <xdr:col>4</xdr:col>
      <xdr:colOff>1012629</xdr:colOff>
      <xdr:row>1</xdr:row>
      <xdr:rowOff>118208</xdr:rowOff>
    </xdr:from>
    <xdr:ext cx="3138671" cy="431291"/>
    <xdr:pic>
      <xdr:nvPicPr>
        <xdr:cNvPr id="3" name="Picture 2">
          <a:extLst>
            <a:ext uri="{FF2B5EF4-FFF2-40B4-BE49-F238E27FC236}">
              <a16:creationId xmlns:a16="http://schemas.microsoft.com/office/drawing/2014/main" id="{86CBAA16-1191-4DB0-80ED-A29AEEB13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7169" y="285848"/>
          <a:ext cx="3138671" cy="431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5f3ca257ae7b43be/Desktop/FC%20Select.xlsx" TargetMode="External"/><Relationship Id="rId1" Type="http://schemas.openxmlformats.org/officeDocument/2006/relationships/externalLinkPath" Target="FC%20Selec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C select"/>
    </sheetNames>
    <sheetDataSet>
      <sheetData sheetId="0">
        <row r="60">
          <cell r="B60" t="str">
            <v>Senos galios, kurias matavom patys savo stendu. Galiojo iki 2018-06-05</v>
          </cell>
        </row>
        <row r="61">
          <cell r="B61" t="str">
            <v>Plotis,
cm</v>
          </cell>
          <cell r="C61" t="str">
            <v>Aukštis,
cm</v>
          </cell>
          <cell r="D61" t="str">
            <v>Ilgis, cm</v>
          </cell>
        </row>
        <row r="62">
          <cell r="D62">
            <v>80</v>
          </cell>
          <cell r="E62">
            <v>90</v>
          </cell>
          <cell r="F62">
            <v>100</v>
          </cell>
          <cell r="G62">
            <v>110</v>
          </cell>
          <cell r="H62">
            <v>120</v>
          </cell>
          <cell r="I62">
            <v>130</v>
          </cell>
          <cell r="J62">
            <v>140</v>
          </cell>
          <cell r="K62">
            <v>150</v>
          </cell>
          <cell r="L62">
            <v>160</v>
          </cell>
          <cell r="M62">
            <v>170</v>
          </cell>
          <cell r="N62">
            <v>180</v>
          </cell>
          <cell r="O62">
            <v>190</v>
          </cell>
          <cell r="P62">
            <v>200</v>
          </cell>
          <cell r="Q62">
            <v>210</v>
          </cell>
          <cell r="R62">
            <v>220</v>
          </cell>
          <cell r="S62">
            <v>230</v>
          </cell>
          <cell r="T62">
            <v>240</v>
          </cell>
          <cell r="U62">
            <v>250</v>
          </cell>
          <cell r="V62">
            <v>260</v>
          </cell>
          <cell r="W62">
            <v>270</v>
          </cell>
          <cell r="X62">
            <v>280</v>
          </cell>
          <cell r="Y62">
            <v>290</v>
          </cell>
          <cell r="Z62">
            <v>300</v>
          </cell>
        </row>
        <row r="63">
          <cell r="B63">
            <v>22</v>
          </cell>
          <cell r="C63">
            <v>9</v>
          </cell>
          <cell r="D63">
            <v>159.01995225700932</v>
          </cell>
          <cell r="E63">
            <v>192.14910897721961</v>
          </cell>
          <cell r="F63">
            <v>225.2782656974299</v>
          </cell>
          <cell r="G63">
            <v>258.40742241764019</v>
          </cell>
          <cell r="H63">
            <v>291.53657913785042</v>
          </cell>
          <cell r="I63">
            <v>324.66573585806071</v>
          </cell>
          <cell r="J63">
            <v>357.794892578271</v>
          </cell>
          <cell r="K63">
            <v>390.92404929848124</v>
          </cell>
          <cell r="L63">
            <v>424.05320601869158</v>
          </cell>
          <cell r="M63">
            <v>457.18236273890182</v>
          </cell>
          <cell r="N63">
            <v>490.31151945911211</v>
          </cell>
          <cell r="O63">
            <v>523.4406761793224</v>
          </cell>
          <cell r="P63">
            <v>556.56983289953268</v>
          </cell>
          <cell r="Q63">
            <v>589.69898961974297</v>
          </cell>
          <cell r="R63">
            <v>622.82814633995315</v>
          </cell>
          <cell r="S63">
            <v>655.95730306016355</v>
          </cell>
          <cell r="T63">
            <v>689.08645978037384</v>
          </cell>
          <cell r="U63">
            <v>722.21561650058413</v>
          </cell>
          <cell r="V63">
            <v>755.34477322079431</v>
          </cell>
          <cell r="W63">
            <v>788.4739299410046</v>
          </cell>
          <cell r="X63">
            <v>821.60308666121489</v>
          </cell>
          <cell r="Y63">
            <v>854.73224338142518</v>
          </cell>
          <cell r="Z63">
            <v>887.86140010163547</v>
          </cell>
        </row>
        <row r="64">
          <cell r="C64">
            <v>15</v>
          </cell>
          <cell r="D64">
            <v>250.7133343317758</v>
          </cell>
          <cell r="E64">
            <v>299.39553517289727</v>
          </cell>
          <cell r="F64">
            <v>348.0777360140188</v>
          </cell>
          <cell r="G64">
            <v>396.75993685514027</v>
          </cell>
          <cell r="H64">
            <v>445.44213769626185</v>
          </cell>
          <cell r="I64">
            <v>494.12433853738327</v>
          </cell>
          <cell r="J64">
            <v>542.80653937850479</v>
          </cell>
          <cell r="K64">
            <v>591.48874021962638</v>
          </cell>
          <cell r="L64">
            <v>640.17094106074785</v>
          </cell>
          <cell r="M64">
            <v>688.85314190186944</v>
          </cell>
          <cell r="N64">
            <v>737.53534274299079</v>
          </cell>
          <cell r="O64">
            <v>786.21754358411238</v>
          </cell>
          <cell r="P64">
            <v>834.89974442523396</v>
          </cell>
          <cell r="Q64">
            <v>883.58194526635543</v>
          </cell>
          <cell r="R64">
            <v>932.2641461074769</v>
          </cell>
          <cell r="S64">
            <v>980.94634694859849</v>
          </cell>
          <cell r="T64">
            <v>1029.62854778972</v>
          </cell>
          <cell r="U64">
            <v>1078.3107486308413</v>
          </cell>
          <cell r="V64">
            <v>1126.9929494719629</v>
          </cell>
          <cell r="W64">
            <v>1175.6751503130845</v>
          </cell>
          <cell r="X64">
            <v>1224.3573511542061</v>
          </cell>
          <cell r="Y64">
            <v>1273.0395519953277</v>
          </cell>
          <cell r="Z64">
            <v>1321.721752836449</v>
          </cell>
        </row>
        <row r="65">
          <cell r="B65">
            <v>32</v>
          </cell>
          <cell r="C65">
            <v>9</v>
          </cell>
          <cell r="D65">
            <v>209.64039669565224</v>
          </cell>
          <cell r="E65">
            <v>253.31547934057977</v>
          </cell>
          <cell r="F65">
            <v>296.99056198550738</v>
          </cell>
          <cell r="G65">
            <v>340.66564463043488</v>
          </cell>
          <cell r="H65">
            <v>384.34072727536244</v>
          </cell>
          <cell r="I65">
            <v>428.01580992029</v>
          </cell>
          <cell r="J65">
            <v>471.69089256521755</v>
          </cell>
          <cell r="K65">
            <v>515.36597521014505</v>
          </cell>
          <cell r="L65">
            <v>559.04105785507261</v>
          </cell>
          <cell r="M65">
            <v>602.71614050000017</v>
          </cell>
          <cell r="N65">
            <v>646.39122314492772</v>
          </cell>
          <cell r="O65">
            <v>690.06630578985528</v>
          </cell>
          <cell r="P65">
            <v>733.74138843478283</v>
          </cell>
          <cell r="Q65">
            <v>777.41647107971039</v>
          </cell>
          <cell r="R65">
            <v>821.09155372463795</v>
          </cell>
          <cell r="S65">
            <v>864.7666363695655</v>
          </cell>
          <cell r="T65">
            <v>908.44171901449306</v>
          </cell>
          <cell r="U65">
            <v>952.11680165942073</v>
          </cell>
          <cell r="V65">
            <v>995.79188430434806</v>
          </cell>
          <cell r="W65">
            <v>1039.4669669492757</v>
          </cell>
          <cell r="X65">
            <v>1083.1420495942032</v>
          </cell>
          <cell r="Y65">
            <v>1126.8171322391308</v>
          </cell>
          <cell r="Z65">
            <v>1170.4922148840585</v>
          </cell>
        </row>
        <row r="66">
          <cell r="C66">
            <v>11</v>
          </cell>
          <cell r="D66">
            <v>246.89930339130439</v>
          </cell>
          <cell r="E66">
            <v>298.33665826449283</v>
          </cell>
          <cell r="F66">
            <v>349.77401313768127</v>
          </cell>
          <cell r="G66">
            <v>401.21136801086965</v>
          </cell>
          <cell r="H66">
            <v>452.64872288405809</v>
          </cell>
          <cell r="I66">
            <v>504.08607775724647</v>
          </cell>
          <cell r="J66">
            <v>555.52343263043497</v>
          </cell>
          <cell r="K66">
            <v>606.96078750362324</v>
          </cell>
          <cell r="L66">
            <v>658.39814237681173</v>
          </cell>
          <cell r="M66">
            <v>709.83549725000012</v>
          </cell>
          <cell r="N66">
            <v>761.27285212318861</v>
          </cell>
          <cell r="O66">
            <v>812.710206996377</v>
          </cell>
          <cell r="P66">
            <v>864.14756186956538</v>
          </cell>
          <cell r="Q66">
            <v>915.58491674275388</v>
          </cell>
          <cell r="R66">
            <v>967.02227161594215</v>
          </cell>
          <cell r="S66">
            <v>1018.4596264891306</v>
          </cell>
          <cell r="T66">
            <v>1069.8969813623191</v>
          </cell>
          <cell r="U66">
            <v>1121.3343362355076</v>
          </cell>
          <cell r="V66">
            <v>1172.7716911086959</v>
          </cell>
          <cell r="W66">
            <v>1224.2090459818842</v>
          </cell>
          <cell r="X66">
            <v>1275.6464008550727</v>
          </cell>
          <cell r="Y66">
            <v>1327.0837557282612</v>
          </cell>
          <cell r="Z66">
            <v>1378.5211106014497</v>
          </cell>
        </row>
        <row r="67">
          <cell r="C67">
            <v>15</v>
          </cell>
          <cell r="D67">
            <v>402.6236704437793</v>
          </cell>
          <cell r="E67">
            <v>480.80302392800826</v>
          </cell>
          <cell r="F67">
            <v>558.98237741223727</v>
          </cell>
          <cell r="G67">
            <v>637.16173089646622</v>
          </cell>
          <cell r="H67">
            <v>715.34108438069529</v>
          </cell>
          <cell r="I67">
            <v>793.52043786492413</v>
          </cell>
          <cell r="J67">
            <v>871.6997913491532</v>
          </cell>
          <cell r="K67">
            <v>949.87914483338227</v>
          </cell>
          <cell r="L67">
            <v>1028.0584983176111</v>
          </cell>
          <cell r="M67">
            <v>1106.2378518018402</v>
          </cell>
          <cell r="N67">
            <v>1184.417205286069</v>
          </cell>
          <cell r="O67">
            <v>1262.5965587702981</v>
          </cell>
          <cell r="P67">
            <v>1340.7759122545272</v>
          </cell>
          <cell r="Q67">
            <v>1418.955265738756</v>
          </cell>
          <cell r="R67">
            <v>1497.1346192229851</v>
          </cell>
          <cell r="S67">
            <v>1575.3139727072141</v>
          </cell>
          <cell r="T67">
            <v>1653.4933261914432</v>
          </cell>
          <cell r="U67">
            <v>1731.672679675672</v>
          </cell>
          <cell r="V67">
            <v>1809.8520331599011</v>
          </cell>
          <cell r="W67">
            <v>1888.0313866441302</v>
          </cell>
          <cell r="X67">
            <v>1966.2107401283592</v>
          </cell>
          <cell r="Y67">
            <v>2044.3900936125883</v>
          </cell>
          <cell r="Z67">
            <v>2122.5694470968169</v>
          </cell>
        </row>
        <row r="68">
          <cell r="C68">
            <v>30</v>
          </cell>
          <cell r="D68">
            <v>458</v>
          </cell>
          <cell r="E68">
            <v>549</v>
          </cell>
          <cell r="F68">
            <v>640</v>
          </cell>
          <cell r="G68">
            <v>731</v>
          </cell>
          <cell r="H68">
            <v>822</v>
          </cell>
          <cell r="I68">
            <v>913</v>
          </cell>
          <cell r="J68">
            <v>1004</v>
          </cell>
          <cell r="K68">
            <v>1095</v>
          </cell>
          <cell r="L68">
            <v>1186</v>
          </cell>
          <cell r="M68">
            <v>1276</v>
          </cell>
          <cell r="N68">
            <v>1367</v>
          </cell>
          <cell r="O68">
            <v>1458</v>
          </cell>
          <cell r="P68">
            <v>1549</v>
          </cell>
          <cell r="Q68">
            <v>1640</v>
          </cell>
          <cell r="R68">
            <v>1731</v>
          </cell>
          <cell r="S68">
            <v>1822</v>
          </cell>
          <cell r="T68">
            <v>1913</v>
          </cell>
          <cell r="U68">
            <v>2004</v>
          </cell>
          <cell r="V68">
            <v>2095</v>
          </cell>
          <cell r="W68">
            <v>2186</v>
          </cell>
          <cell r="X68">
            <v>2277</v>
          </cell>
          <cell r="Y68">
            <v>2368</v>
          </cell>
          <cell r="Z68">
            <v>2459</v>
          </cell>
        </row>
        <row r="69">
          <cell r="C69">
            <v>45</v>
          </cell>
          <cell r="D69">
            <v>803</v>
          </cell>
          <cell r="E69">
            <v>962</v>
          </cell>
          <cell r="F69">
            <v>1122</v>
          </cell>
          <cell r="G69">
            <v>1281</v>
          </cell>
          <cell r="H69">
            <v>1441</v>
          </cell>
          <cell r="I69">
            <v>1600</v>
          </cell>
          <cell r="J69">
            <v>1759</v>
          </cell>
          <cell r="K69">
            <v>1919</v>
          </cell>
          <cell r="L69">
            <v>2078</v>
          </cell>
          <cell r="M69">
            <v>2238</v>
          </cell>
          <cell r="N69">
            <v>2397</v>
          </cell>
          <cell r="O69">
            <v>2557</v>
          </cell>
          <cell r="P69">
            <v>2716</v>
          </cell>
          <cell r="Q69">
            <v>2876</v>
          </cell>
          <cell r="R69">
            <v>3035</v>
          </cell>
          <cell r="S69">
            <v>3195</v>
          </cell>
          <cell r="T69">
            <v>3354</v>
          </cell>
          <cell r="U69">
            <v>3514</v>
          </cell>
          <cell r="V69">
            <v>3673</v>
          </cell>
          <cell r="W69">
            <v>3833</v>
          </cell>
          <cell r="X69">
            <v>3992</v>
          </cell>
          <cell r="Y69">
            <v>4152</v>
          </cell>
          <cell r="Z69">
            <v>4311</v>
          </cell>
        </row>
        <row r="70">
          <cell r="B70">
            <v>42</v>
          </cell>
          <cell r="C70">
            <v>9</v>
          </cell>
          <cell r="D70">
            <v>311.47746877657715</v>
          </cell>
          <cell r="E70">
            <v>371.95853067494164</v>
          </cell>
          <cell r="F70">
            <v>432.43959257330613</v>
          </cell>
          <cell r="G70">
            <v>492.92065447167062</v>
          </cell>
          <cell r="H70">
            <v>553.40171637003516</v>
          </cell>
          <cell r="I70">
            <v>613.88277826839965</v>
          </cell>
          <cell r="J70">
            <v>674.36384016676413</v>
          </cell>
          <cell r="K70">
            <v>734.84490206512874</v>
          </cell>
          <cell r="L70">
            <v>795.32596396349311</v>
          </cell>
          <cell r="M70">
            <v>855.80702586185771</v>
          </cell>
          <cell r="N70">
            <v>916.28808776022208</v>
          </cell>
          <cell r="O70">
            <v>976.76914965858668</v>
          </cell>
          <cell r="P70">
            <v>1037.2502115569512</v>
          </cell>
          <cell r="Q70">
            <v>1097.7312734553157</v>
          </cell>
          <cell r="R70">
            <v>1158.2123353536801</v>
          </cell>
          <cell r="S70">
            <v>1218.6933972520446</v>
          </cell>
          <cell r="T70">
            <v>1279.1744591504093</v>
          </cell>
          <cell r="U70">
            <v>1339.6555210487736</v>
          </cell>
          <cell r="V70">
            <v>1400.1365829471381</v>
          </cell>
          <cell r="W70">
            <v>1460.6176448455026</v>
          </cell>
          <cell r="X70">
            <v>1521.0987067438673</v>
          </cell>
          <cell r="Y70">
            <v>1581.5797686422318</v>
          </cell>
          <cell r="Z70">
            <v>1642.060830540596</v>
          </cell>
        </row>
        <row r="71">
          <cell r="C71">
            <v>11</v>
          </cell>
          <cell r="D71">
            <v>372.24160322137851</v>
          </cell>
          <cell r="E71">
            <v>444.52152617698601</v>
          </cell>
          <cell r="F71">
            <v>516.80144913259346</v>
          </cell>
          <cell r="G71">
            <v>589.08137208820096</v>
          </cell>
          <cell r="H71">
            <v>661.36129504380847</v>
          </cell>
          <cell r="I71">
            <v>733.64121799941586</v>
          </cell>
          <cell r="J71">
            <v>805.92114095502336</v>
          </cell>
          <cell r="K71">
            <v>878.20106391063098</v>
          </cell>
          <cell r="L71">
            <v>950.48098686623837</v>
          </cell>
          <cell r="M71">
            <v>1022.7609098218459</v>
          </cell>
          <cell r="N71">
            <v>1095.0408327774533</v>
          </cell>
          <cell r="O71">
            <v>1167.3207557330609</v>
          </cell>
          <cell r="P71">
            <v>1239.6006786886683</v>
          </cell>
          <cell r="Q71">
            <v>1311.8806016442757</v>
          </cell>
          <cell r="R71">
            <v>1384.1605245998833</v>
          </cell>
          <cell r="S71">
            <v>1456.4404475554909</v>
          </cell>
          <cell r="T71">
            <v>1528.7203705110983</v>
          </cell>
          <cell r="U71">
            <v>1601.0002934667057</v>
          </cell>
          <cell r="V71">
            <v>1673.2802164223131</v>
          </cell>
          <cell r="W71">
            <v>1745.5601393779207</v>
          </cell>
          <cell r="X71">
            <v>1817.8400623335283</v>
          </cell>
          <cell r="Y71">
            <v>1890.1199852891357</v>
          </cell>
          <cell r="Z71">
            <v>1962.3999082447431</v>
          </cell>
        </row>
        <row r="72">
          <cell r="C72">
            <v>15</v>
          </cell>
          <cell r="D72">
            <v>474.94865666037748</v>
          </cell>
          <cell r="E72">
            <v>573.89629346462277</v>
          </cell>
          <cell r="F72">
            <v>672.84393026886823</v>
          </cell>
          <cell r="G72">
            <v>771.79156707311347</v>
          </cell>
          <cell r="H72">
            <v>870.73920387735882</v>
          </cell>
          <cell r="I72">
            <v>969.68684068160405</v>
          </cell>
          <cell r="J72">
            <v>1068.6344774858494</v>
          </cell>
          <cell r="K72">
            <v>1167.5821142900948</v>
          </cell>
          <cell r="L72">
            <v>1266.5297510943401</v>
          </cell>
          <cell r="M72">
            <v>1365.4773878985852</v>
          </cell>
          <cell r="N72">
            <v>1464.4250247028306</v>
          </cell>
          <cell r="O72">
            <v>1563.3726615070761</v>
          </cell>
          <cell r="P72">
            <v>1662.3202983113213</v>
          </cell>
          <cell r="Q72">
            <v>1761.2679351155666</v>
          </cell>
          <cell r="R72">
            <v>1860.2155719198117</v>
          </cell>
          <cell r="S72">
            <v>1959.1632087240573</v>
          </cell>
          <cell r="T72">
            <v>2058.1108455283024</v>
          </cell>
          <cell r="U72">
            <v>2157.058482332548</v>
          </cell>
          <cell r="V72">
            <v>2256.0061191367931</v>
          </cell>
          <cell r="W72">
            <v>2354.9537559410383</v>
          </cell>
          <cell r="X72">
            <v>2453.9013927452838</v>
          </cell>
          <cell r="Y72">
            <v>2552.8490295495294</v>
          </cell>
          <cell r="Z72">
            <v>2651.7966663537745</v>
          </cell>
        </row>
        <row r="73">
          <cell r="C73">
            <v>30</v>
          </cell>
          <cell r="D73">
            <v>803</v>
          </cell>
          <cell r="E73">
            <v>962</v>
          </cell>
          <cell r="F73">
            <v>1122</v>
          </cell>
          <cell r="G73">
            <v>1281</v>
          </cell>
          <cell r="H73">
            <v>1441</v>
          </cell>
          <cell r="I73">
            <v>1600</v>
          </cell>
          <cell r="J73">
            <v>1759</v>
          </cell>
          <cell r="K73">
            <v>1919</v>
          </cell>
          <cell r="L73">
            <v>2078</v>
          </cell>
          <cell r="M73">
            <v>2238</v>
          </cell>
          <cell r="N73">
            <v>2397</v>
          </cell>
          <cell r="O73">
            <v>2557</v>
          </cell>
          <cell r="P73">
            <v>2716</v>
          </cell>
          <cell r="Q73">
            <v>2876</v>
          </cell>
          <cell r="R73">
            <v>3035</v>
          </cell>
          <cell r="S73">
            <v>3195</v>
          </cell>
          <cell r="T73">
            <v>3354</v>
          </cell>
          <cell r="U73">
            <v>3514</v>
          </cell>
          <cell r="V73">
            <v>3673</v>
          </cell>
          <cell r="W73">
            <v>3833</v>
          </cell>
          <cell r="X73">
            <v>3992</v>
          </cell>
          <cell r="Y73">
            <v>4152</v>
          </cell>
          <cell r="Z73">
            <v>4311</v>
          </cell>
        </row>
        <row r="74">
          <cell r="C74">
            <v>45</v>
          </cell>
          <cell r="D74">
            <v>1116</v>
          </cell>
          <cell r="E74">
            <v>1337</v>
          </cell>
          <cell r="F74">
            <v>1559</v>
          </cell>
          <cell r="G74">
            <v>1781</v>
          </cell>
          <cell r="H74">
            <v>2002</v>
          </cell>
          <cell r="I74">
            <v>2224</v>
          </cell>
          <cell r="J74">
            <v>2446</v>
          </cell>
          <cell r="K74">
            <v>2667</v>
          </cell>
          <cell r="L74">
            <v>2889</v>
          </cell>
          <cell r="M74">
            <v>3111</v>
          </cell>
          <cell r="N74">
            <v>3332</v>
          </cell>
          <cell r="O74">
            <v>3554</v>
          </cell>
          <cell r="P74">
            <v>3776</v>
          </cell>
          <cell r="Q74">
            <v>3997</v>
          </cell>
          <cell r="R74">
            <v>4219</v>
          </cell>
          <cell r="S74">
            <v>4441</v>
          </cell>
          <cell r="T74">
            <v>4662</v>
          </cell>
          <cell r="U74">
            <v>4884</v>
          </cell>
          <cell r="V74">
            <v>5106</v>
          </cell>
          <cell r="W74">
            <v>5327</v>
          </cell>
          <cell r="X74">
            <v>5549</v>
          </cell>
          <cell r="Y74">
            <v>5771</v>
          </cell>
          <cell r="Z74">
            <v>5992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FADB9C-1683-4C25-BAA7-6E57914900CB}">
  <dimension ref="A2:AA46"/>
  <sheetViews>
    <sheetView showGridLines="0" tabSelected="1" zoomScale="90" zoomScaleNormal="90" zoomScaleSheetLayoutView="85" workbookViewId="0">
      <selection activeCell="J2" sqref="J2"/>
    </sheetView>
  </sheetViews>
  <sheetFormatPr defaultRowHeight="17.399999999999999" x14ac:dyDescent="0.25"/>
  <cols>
    <col min="1" max="1" width="8" style="1" customWidth="1"/>
    <col min="2" max="2" width="32.33203125" style="1" bestFit="1" customWidth="1"/>
    <col min="3" max="3" width="6.5546875" style="1" bestFit="1" customWidth="1"/>
    <col min="4" max="4" width="10.33203125" style="2" bestFit="1" customWidth="1"/>
    <col min="5" max="10" width="20.77734375" style="1" customWidth="1"/>
    <col min="11" max="23" width="8.88671875" style="1"/>
    <col min="24" max="24" width="19.6640625" style="1" hidden="1" customWidth="1"/>
    <col min="25" max="25" width="7.88671875" style="1" hidden="1" customWidth="1"/>
    <col min="26" max="27" width="7.88671875" style="1" customWidth="1"/>
    <col min="28" max="16384" width="8.88671875" style="1"/>
  </cols>
  <sheetData>
    <row r="2" spans="1:25" x14ac:dyDescent="0.25">
      <c r="G2" s="55"/>
      <c r="I2" s="46" t="s">
        <v>59</v>
      </c>
      <c r="J2" s="52">
        <v>7</v>
      </c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6" t="s">
        <v>58</v>
      </c>
      <c r="Y2" s="53">
        <f>J2-J3</f>
        <v>-5</v>
      </c>
    </row>
    <row r="3" spans="1:25" x14ac:dyDescent="0.25">
      <c r="G3" s="55"/>
      <c r="I3" s="46" t="str">
        <f>IF(AND(Y2&lt;0,J3&gt;=J4),"Outlet water t. must be &lt; than room t.","Outlet water t., °C")</f>
        <v>Outlet water t., °C</v>
      </c>
      <c r="J3" s="52">
        <v>12</v>
      </c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46" t="s">
        <v>57</v>
      </c>
      <c r="Y3" s="53">
        <f>IF((J4-(J3+J2)/2)&lt;0, 0-(J4-(J3+J2)/2),(J4-(J3+J2)/2))</f>
        <v>17.5</v>
      </c>
    </row>
    <row r="4" spans="1:25" x14ac:dyDescent="0.25">
      <c r="I4" s="46" t="s">
        <v>56</v>
      </c>
      <c r="J4" s="52">
        <v>27</v>
      </c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9">
        <f>IF(J6*(1-$J$8)=0,0.00001,J6*(1-$J$8))</f>
        <v>2450</v>
      </c>
    </row>
    <row r="5" spans="1:25" ht="28.8" x14ac:dyDescent="0.25">
      <c r="C5" s="51"/>
      <c r="D5" s="51"/>
      <c r="E5" s="51"/>
      <c r="F5" s="51"/>
      <c r="G5" s="51"/>
      <c r="H5" s="51"/>
      <c r="I5" s="51"/>
      <c r="J5" s="51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41"/>
      <c r="Y5" s="49">
        <f>IF(J6*(1+$J$7)=0,0.00001,J6*(1+$J$7))</f>
        <v>2875</v>
      </c>
    </row>
    <row r="6" spans="1:25" x14ac:dyDescent="0.25">
      <c r="C6" s="48"/>
      <c r="D6" s="75" t="s">
        <v>55</v>
      </c>
      <c r="E6" s="75"/>
      <c r="F6" s="75"/>
      <c r="G6" s="75"/>
      <c r="H6" s="75"/>
      <c r="I6" s="46" t="s">
        <v>54</v>
      </c>
      <c r="J6" s="47">
        <v>2500</v>
      </c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</row>
    <row r="7" spans="1:25" x14ac:dyDescent="0.25">
      <c r="D7" s="75"/>
      <c r="E7" s="75"/>
      <c r="F7" s="75"/>
      <c r="G7" s="75"/>
      <c r="H7" s="75"/>
      <c r="I7" s="46" t="s">
        <v>53</v>
      </c>
      <c r="J7" s="45">
        <v>0.15</v>
      </c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</row>
    <row r="8" spans="1:25" ht="21" x14ac:dyDescent="0.25">
      <c r="E8" s="76" t="s">
        <v>52</v>
      </c>
      <c r="F8" s="76"/>
      <c r="G8" s="76"/>
      <c r="H8" s="76"/>
      <c r="I8" s="46" t="s">
        <v>51</v>
      </c>
      <c r="J8" s="45">
        <v>0.02</v>
      </c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</row>
    <row r="9" spans="1:25" x14ac:dyDescent="0.25"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</row>
    <row r="10" spans="1:25" x14ac:dyDescent="0.25"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</row>
    <row r="11" spans="1:25" s="2" customFormat="1" ht="17.399999999999999" customHeight="1" thickBot="1" x14ac:dyDescent="0.3">
      <c r="A11" s="44"/>
      <c r="B11" s="77" t="s">
        <v>50</v>
      </c>
      <c r="C11" s="77"/>
      <c r="D11" s="77"/>
      <c r="E11" s="43" t="str">
        <f t="shared" ref="E11:J11" si="0">"HWF"&amp;E12/10&amp;"-"&amp;"EC"</f>
        <v>HWF43-EC</v>
      </c>
      <c r="F11" s="42" t="str">
        <f t="shared" si="0"/>
        <v>HWF51-EC</v>
      </c>
      <c r="G11" s="43" t="str">
        <f t="shared" si="0"/>
        <v>HWF68-EC</v>
      </c>
      <c r="H11" s="42" t="str">
        <f t="shared" si="0"/>
        <v>HWF85-EC</v>
      </c>
      <c r="I11" s="43" t="str">
        <f t="shared" si="0"/>
        <v>HWF102-EC</v>
      </c>
      <c r="J11" s="42" t="str">
        <f t="shared" si="0"/>
        <v>HWF120-EC</v>
      </c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</row>
    <row r="12" spans="1:25" x14ac:dyDescent="0.25">
      <c r="A12" s="18"/>
      <c r="B12" s="78" t="s">
        <v>49</v>
      </c>
      <c r="C12" s="81" t="s">
        <v>48</v>
      </c>
      <c r="D12" s="38" t="s">
        <v>36</v>
      </c>
      <c r="E12" s="36">
        <v>430</v>
      </c>
      <c r="F12" s="37">
        <v>510</v>
      </c>
      <c r="G12" s="36">
        <v>680</v>
      </c>
      <c r="H12" s="37">
        <v>850</v>
      </c>
      <c r="I12" s="36">
        <v>1020</v>
      </c>
      <c r="J12" s="35">
        <v>1200</v>
      </c>
    </row>
    <row r="13" spans="1:25" x14ac:dyDescent="0.25">
      <c r="A13" s="18"/>
      <c r="B13" s="79"/>
      <c r="C13" s="82"/>
      <c r="D13" s="16" t="s">
        <v>35</v>
      </c>
      <c r="E13" s="32">
        <v>330</v>
      </c>
      <c r="F13" s="33">
        <v>395</v>
      </c>
      <c r="G13" s="32">
        <v>530</v>
      </c>
      <c r="H13" s="33">
        <v>650</v>
      </c>
      <c r="I13" s="32">
        <v>765</v>
      </c>
      <c r="J13" s="31">
        <v>880</v>
      </c>
    </row>
    <row r="14" spans="1:25" ht="18" thickBot="1" x14ac:dyDescent="0.3">
      <c r="A14" s="18"/>
      <c r="B14" s="80"/>
      <c r="C14" s="83"/>
      <c r="D14" s="30" t="s">
        <v>34</v>
      </c>
      <c r="E14" s="28">
        <v>220</v>
      </c>
      <c r="F14" s="29">
        <v>270</v>
      </c>
      <c r="G14" s="28">
        <v>355</v>
      </c>
      <c r="H14" s="29">
        <v>460</v>
      </c>
      <c r="I14" s="28">
        <v>520</v>
      </c>
      <c r="J14" s="40">
        <v>620</v>
      </c>
    </row>
    <row r="15" spans="1:25" x14ac:dyDescent="0.25">
      <c r="A15" s="18"/>
      <c r="B15" s="72" t="s">
        <v>47</v>
      </c>
      <c r="C15" s="38" t="s">
        <v>41</v>
      </c>
      <c r="D15" s="38" t="s">
        <v>36</v>
      </c>
      <c r="E15" s="36">
        <f>IF($Y$2&lt;0,265.8*$Y$3-1724.5,"")</f>
        <v>2927</v>
      </c>
      <c r="F15" s="37">
        <f>IF($Y$2&lt;0,318.6*$Y$3-2172.5,"")</f>
        <v>3403</v>
      </c>
      <c r="G15" s="36">
        <f>IF($Y$2&lt;0,374.6*$Y$3-2530.5,"")</f>
        <v>4025</v>
      </c>
      <c r="H15" s="37">
        <f>IF($Y$2&lt;0,462*$Y$3-3251,"")</f>
        <v>4834</v>
      </c>
      <c r="I15" s="36">
        <f>IF($Y$2&lt;0,626.6*$Y$3-4424.5,"")</f>
        <v>6541</v>
      </c>
      <c r="J15" s="35">
        <f>IF($Y$2&lt;0,708.6*$Y$3-5049.5,"")</f>
        <v>7351</v>
      </c>
    </row>
    <row r="16" spans="1:25" x14ac:dyDescent="0.25">
      <c r="A16" s="18"/>
      <c r="B16" s="73"/>
      <c r="C16" s="16" t="s">
        <v>41</v>
      </c>
      <c r="D16" s="16" t="s">
        <v>35</v>
      </c>
      <c r="E16" s="32">
        <f t="shared" ref="E16:J16" si="1">IFERROR(ROUND(E15*0.8,0),"")</f>
        <v>2342</v>
      </c>
      <c r="F16" s="33">
        <f t="shared" si="1"/>
        <v>2722</v>
      </c>
      <c r="G16" s="32">
        <f t="shared" si="1"/>
        <v>3220</v>
      </c>
      <c r="H16" s="33">
        <f t="shared" si="1"/>
        <v>3867</v>
      </c>
      <c r="I16" s="32">
        <f t="shared" si="1"/>
        <v>5233</v>
      </c>
      <c r="J16" s="31">
        <f t="shared" si="1"/>
        <v>5881</v>
      </c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</row>
    <row r="17" spans="1:27" ht="18" thickBot="1" x14ac:dyDescent="0.3">
      <c r="A17" s="18"/>
      <c r="B17" s="74"/>
      <c r="C17" s="30" t="s">
        <v>41</v>
      </c>
      <c r="D17" s="30" t="s">
        <v>34</v>
      </c>
      <c r="E17" s="28">
        <f t="shared" ref="E17:J17" si="2">IFERROR(ROUND(E15*0.59,0),"")</f>
        <v>1727</v>
      </c>
      <c r="F17" s="29">
        <f t="shared" si="2"/>
        <v>2008</v>
      </c>
      <c r="G17" s="28">
        <f t="shared" si="2"/>
        <v>2375</v>
      </c>
      <c r="H17" s="29">
        <f t="shared" si="2"/>
        <v>2852</v>
      </c>
      <c r="I17" s="28">
        <f t="shared" si="2"/>
        <v>3859</v>
      </c>
      <c r="J17" s="27">
        <f t="shared" si="2"/>
        <v>4337</v>
      </c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</row>
    <row r="18" spans="1:27" x14ac:dyDescent="0.25">
      <c r="A18" s="18"/>
      <c r="B18" s="56" t="s">
        <v>46</v>
      </c>
      <c r="C18" s="38" t="s">
        <v>41</v>
      </c>
      <c r="D18" s="38" t="s">
        <v>36</v>
      </c>
      <c r="E18" s="36">
        <f>IF($Y$2&lt;0,118*$Y$3+26,"")</f>
        <v>2091</v>
      </c>
      <c r="F18" s="39">
        <f>IF($Y$2&lt;0,142.6*$Y$3-60.5,"")</f>
        <v>2435</v>
      </c>
      <c r="G18" s="36">
        <f>IF($Y$2&lt;0,176.4*$Y$3-103,"")</f>
        <v>2984</v>
      </c>
      <c r="H18" s="39">
        <f>IF($Y$2&lt;0,219.8*$Y$3-259.5,"")</f>
        <v>3587</v>
      </c>
      <c r="I18" s="36">
        <f>IF($Y$2&lt;0,283.2*$Y$3-259,"")</f>
        <v>4697</v>
      </c>
      <c r="J18" s="35">
        <f>IF($Y$2&lt;0,323.4*$Y$3-344.5,"")</f>
        <v>5315</v>
      </c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</row>
    <row r="19" spans="1:27" x14ac:dyDescent="0.25">
      <c r="A19" s="18"/>
      <c r="B19" s="57"/>
      <c r="C19" s="16" t="s">
        <v>41</v>
      </c>
      <c r="D19" s="16" t="s">
        <v>35</v>
      </c>
      <c r="E19" s="32">
        <f t="shared" ref="E19:J19" si="3">IFERROR(ROUND(E18*0.8,0),"")</f>
        <v>1673</v>
      </c>
      <c r="F19" s="33">
        <f t="shared" si="3"/>
        <v>1948</v>
      </c>
      <c r="G19" s="32">
        <f t="shared" si="3"/>
        <v>2387</v>
      </c>
      <c r="H19" s="33">
        <f t="shared" si="3"/>
        <v>2870</v>
      </c>
      <c r="I19" s="32">
        <f t="shared" si="3"/>
        <v>3758</v>
      </c>
      <c r="J19" s="31">
        <f t="shared" si="3"/>
        <v>4252</v>
      </c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</row>
    <row r="20" spans="1:27" ht="18" thickBot="1" x14ac:dyDescent="0.3">
      <c r="A20" s="18"/>
      <c r="B20" s="58"/>
      <c r="C20" s="30" t="s">
        <v>41</v>
      </c>
      <c r="D20" s="30" t="s">
        <v>34</v>
      </c>
      <c r="E20" s="28">
        <f t="shared" ref="E20:J20" si="4">IFERROR(ROUND(E18*0.58,0),"")</f>
        <v>1213</v>
      </c>
      <c r="F20" s="29">
        <f t="shared" si="4"/>
        <v>1412</v>
      </c>
      <c r="G20" s="28">
        <f t="shared" si="4"/>
        <v>1731</v>
      </c>
      <c r="H20" s="29">
        <f t="shared" si="4"/>
        <v>2080</v>
      </c>
      <c r="I20" s="28">
        <f t="shared" si="4"/>
        <v>2724</v>
      </c>
      <c r="J20" s="27">
        <f t="shared" si="4"/>
        <v>3083</v>
      </c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</row>
    <row r="21" spans="1:27" x14ac:dyDescent="0.25">
      <c r="A21" s="18"/>
      <c r="B21" s="56" t="s">
        <v>45</v>
      </c>
      <c r="C21" s="38" t="s">
        <v>41</v>
      </c>
      <c r="D21" s="38" t="s">
        <v>36</v>
      </c>
      <c r="E21" s="36" t="str">
        <f>IF($Y$2&gt;0,142.34*$Y$3-112.29,"")</f>
        <v/>
      </c>
      <c r="F21" s="37" t="str">
        <f>IF($Y$2&gt;0,162.29*$Y$3-136.57,"")</f>
        <v/>
      </c>
      <c r="G21" s="36" t="str">
        <f>IF($Y$2&gt;0,203.14*$Y$3-216.29,"")</f>
        <v/>
      </c>
      <c r="H21" s="37" t="str">
        <f>IF($Y$2&gt;0,241.6*$Y$3-249,"")</f>
        <v/>
      </c>
      <c r="I21" s="36" t="str">
        <f>IF($Y$2&gt;0,310.74*$Y$3-258.29,"")</f>
        <v/>
      </c>
      <c r="J21" s="35" t="str">
        <f>IF($Y$2&gt;0,350.91*$Y$3-298.43,"")</f>
        <v/>
      </c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34"/>
      <c r="Y21" s="34"/>
      <c r="Z21" s="34"/>
      <c r="AA21" s="34"/>
    </row>
    <row r="22" spans="1:27" x14ac:dyDescent="0.25">
      <c r="A22" s="18"/>
      <c r="B22" s="57"/>
      <c r="C22" s="16" t="s">
        <v>41</v>
      </c>
      <c r="D22" s="16" t="s">
        <v>35</v>
      </c>
      <c r="E22" s="32" t="str">
        <f t="shared" ref="E22:J22" si="5">IFERROR(ROUND(E21*0.8,0),"")</f>
        <v/>
      </c>
      <c r="F22" s="33" t="str">
        <f t="shared" si="5"/>
        <v/>
      </c>
      <c r="G22" s="32" t="str">
        <f t="shared" si="5"/>
        <v/>
      </c>
      <c r="H22" s="33" t="str">
        <f t="shared" si="5"/>
        <v/>
      </c>
      <c r="I22" s="32" t="str">
        <f t="shared" si="5"/>
        <v/>
      </c>
      <c r="J22" s="31" t="str">
        <f t="shared" si="5"/>
        <v/>
      </c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</row>
    <row r="23" spans="1:27" ht="18" thickBot="1" x14ac:dyDescent="0.3">
      <c r="A23" s="18"/>
      <c r="B23" s="58"/>
      <c r="C23" s="30" t="s">
        <v>41</v>
      </c>
      <c r="D23" s="30" t="s">
        <v>34</v>
      </c>
      <c r="E23" s="28" t="str">
        <f t="shared" ref="E23:J23" si="6">IFERROR(ROUND(E21*0.59,0),"")</f>
        <v/>
      </c>
      <c r="F23" s="29" t="str">
        <f t="shared" si="6"/>
        <v/>
      </c>
      <c r="G23" s="28" t="str">
        <f t="shared" si="6"/>
        <v/>
      </c>
      <c r="H23" s="29" t="str">
        <f t="shared" si="6"/>
        <v/>
      </c>
      <c r="I23" s="28" t="str">
        <f t="shared" si="6"/>
        <v/>
      </c>
      <c r="J23" s="27" t="str">
        <f t="shared" si="6"/>
        <v/>
      </c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</row>
    <row r="24" spans="1:27" s="3" customFormat="1" x14ac:dyDescent="0.25">
      <c r="B24" s="59" t="s">
        <v>44</v>
      </c>
      <c r="C24" s="60"/>
      <c r="D24" s="61"/>
      <c r="E24" s="62" t="s">
        <v>43</v>
      </c>
      <c r="F24" s="62"/>
      <c r="G24" s="62"/>
      <c r="H24" s="62"/>
      <c r="I24" s="62"/>
      <c r="J24" s="62"/>
    </row>
    <row r="25" spans="1:27" x14ac:dyDescent="0.25">
      <c r="A25" s="18"/>
      <c r="B25" s="17" t="s">
        <v>42</v>
      </c>
      <c r="C25" s="16" t="s">
        <v>41</v>
      </c>
      <c r="D25" s="19"/>
      <c r="E25" s="6">
        <v>13</v>
      </c>
      <c r="F25" s="14">
        <v>19</v>
      </c>
      <c r="G25" s="6">
        <v>25</v>
      </c>
      <c r="H25" s="16">
        <v>37</v>
      </c>
      <c r="I25" s="6">
        <v>42</v>
      </c>
      <c r="J25" s="25">
        <v>57</v>
      </c>
    </row>
    <row r="26" spans="1:27" x14ac:dyDescent="0.25">
      <c r="A26" s="18"/>
      <c r="B26" s="17" t="s">
        <v>40</v>
      </c>
      <c r="C26" s="16" t="s">
        <v>39</v>
      </c>
      <c r="D26" s="19"/>
      <c r="E26" s="24">
        <f t="shared" ref="E26:J26" si="7">E25/230</f>
        <v>5.6521739130434782E-2</v>
      </c>
      <c r="F26" s="23">
        <f t="shared" si="7"/>
        <v>8.2608695652173908E-2</v>
      </c>
      <c r="G26" s="24">
        <f t="shared" si="7"/>
        <v>0.10869565217391304</v>
      </c>
      <c r="H26" s="23">
        <f t="shared" si="7"/>
        <v>0.16086956521739129</v>
      </c>
      <c r="I26" s="24">
        <f t="shared" si="7"/>
        <v>0.18260869565217391</v>
      </c>
      <c r="J26" s="23">
        <f t="shared" si="7"/>
        <v>0.24782608695652175</v>
      </c>
    </row>
    <row r="27" spans="1:27" x14ac:dyDescent="0.25">
      <c r="A27" s="18"/>
      <c r="B27" s="63" t="s">
        <v>38</v>
      </c>
      <c r="C27" s="66" t="s">
        <v>37</v>
      </c>
      <c r="D27" s="16" t="s">
        <v>36</v>
      </c>
      <c r="E27" s="20">
        <v>32</v>
      </c>
      <c r="F27" s="14">
        <v>35</v>
      </c>
      <c r="G27" s="20">
        <v>41</v>
      </c>
      <c r="H27" s="21">
        <v>47</v>
      </c>
      <c r="I27" s="20">
        <v>45</v>
      </c>
      <c r="J27" s="14">
        <v>49</v>
      </c>
    </row>
    <row r="28" spans="1:27" x14ac:dyDescent="0.25">
      <c r="A28" s="18"/>
      <c r="B28" s="64"/>
      <c r="C28" s="67"/>
      <c r="D28" s="16" t="s">
        <v>35</v>
      </c>
      <c r="E28" s="20">
        <v>26</v>
      </c>
      <c r="F28" s="14">
        <v>29</v>
      </c>
      <c r="G28" s="20">
        <v>35</v>
      </c>
      <c r="H28" s="21">
        <v>40</v>
      </c>
      <c r="I28" s="20">
        <v>40</v>
      </c>
      <c r="J28" s="14">
        <v>43</v>
      </c>
    </row>
    <row r="29" spans="1:27" x14ac:dyDescent="0.25">
      <c r="A29" s="18"/>
      <c r="B29" s="65"/>
      <c r="C29" s="68"/>
      <c r="D29" s="22" t="s">
        <v>34</v>
      </c>
      <c r="E29" s="20">
        <v>18</v>
      </c>
      <c r="F29" s="14">
        <v>22</v>
      </c>
      <c r="G29" s="20">
        <v>25</v>
      </c>
      <c r="H29" s="21">
        <v>30</v>
      </c>
      <c r="I29" s="20">
        <v>31</v>
      </c>
      <c r="J29" s="14">
        <v>34</v>
      </c>
    </row>
    <row r="30" spans="1:27" ht="17.399999999999999" customHeight="1" x14ac:dyDescent="0.25">
      <c r="A30" s="18"/>
      <c r="B30" s="17" t="s">
        <v>33</v>
      </c>
      <c r="C30" s="16" t="s">
        <v>32</v>
      </c>
      <c r="D30" s="19"/>
      <c r="E30" s="6"/>
      <c r="F30" s="14"/>
      <c r="G30" s="6"/>
      <c r="H30" s="16"/>
      <c r="I30" s="6"/>
      <c r="J30" s="14"/>
    </row>
    <row r="31" spans="1:27" ht="17.399999999999999" customHeight="1" x14ac:dyDescent="0.25">
      <c r="A31" s="18"/>
      <c r="B31" s="17" t="s">
        <v>31</v>
      </c>
      <c r="C31" s="16" t="s">
        <v>30</v>
      </c>
      <c r="D31" s="15"/>
      <c r="E31" s="6">
        <v>24</v>
      </c>
      <c r="F31" s="14">
        <v>30</v>
      </c>
      <c r="G31" s="6">
        <v>24</v>
      </c>
      <c r="H31" s="14">
        <v>30</v>
      </c>
      <c r="I31" s="6">
        <v>32</v>
      </c>
      <c r="J31" s="14">
        <v>40</v>
      </c>
    </row>
    <row r="32" spans="1:27" s="3" customFormat="1" x14ac:dyDescent="0.25">
      <c r="B32" s="13" t="s">
        <v>29</v>
      </c>
      <c r="C32" s="8" t="s">
        <v>28</v>
      </c>
      <c r="D32" s="7"/>
      <c r="E32" s="70">
        <v>1.6</v>
      </c>
      <c r="F32" s="70"/>
      <c r="G32" s="70"/>
      <c r="H32" s="70"/>
      <c r="I32" s="70"/>
      <c r="J32" s="70"/>
    </row>
    <row r="33" spans="2:10" s="3" customFormat="1" x14ac:dyDescent="0.25">
      <c r="B33" s="71" t="s">
        <v>27</v>
      </c>
      <c r="C33" s="71"/>
      <c r="D33" s="71"/>
      <c r="E33" s="84" t="s">
        <v>26</v>
      </c>
      <c r="F33" s="84"/>
      <c r="G33" s="84"/>
      <c r="H33" s="84"/>
      <c r="I33" s="84"/>
      <c r="J33" s="85"/>
    </row>
    <row r="34" spans="2:10" s="3" customFormat="1" ht="17.399999999999999" customHeight="1" x14ac:dyDescent="0.25">
      <c r="B34" s="71" t="s">
        <v>25</v>
      </c>
      <c r="C34" s="71"/>
      <c r="D34" s="71"/>
      <c r="E34" s="84" t="s">
        <v>24</v>
      </c>
      <c r="F34" s="84"/>
      <c r="G34" s="84"/>
      <c r="H34" s="84"/>
      <c r="I34" s="84"/>
      <c r="J34" s="85"/>
    </row>
    <row r="35" spans="2:10" s="3" customFormat="1" ht="17.399999999999999" customHeight="1" x14ac:dyDescent="0.25">
      <c r="B35" s="71" t="s">
        <v>23</v>
      </c>
      <c r="C35" s="71"/>
      <c r="D35" s="71"/>
      <c r="E35" s="86" t="s">
        <v>22</v>
      </c>
      <c r="F35" s="86"/>
      <c r="G35" s="86"/>
      <c r="H35" s="86"/>
      <c r="I35" s="86"/>
      <c r="J35" s="86"/>
    </row>
    <row r="36" spans="2:10" s="3" customFormat="1" ht="17.399999999999999" customHeight="1" x14ac:dyDescent="0.25">
      <c r="B36" s="71" t="s">
        <v>21</v>
      </c>
      <c r="C36" s="71"/>
      <c r="D36" s="71"/>
      <c r="E36" s="84" t="s">
        <v>20</v>
      </c>
      <c r="F36" s="84"/>
      <c r="G36" s="84"/>
      <c r="H36" s="84"/>
      <c r="I36" s="84"/>
      <c r="J36" s="85"/>
    </row>
    <row r="37" spans="2:10" s="3" customFormat="1" ht="17.399999999999999" customHeight="1" x14ac:dyDescent="0.25">
      <c r="B37" s="71" t="s">
        <v>19</v>
      </c>
      <c r="C37" s="71"/>
      <c r="D37" s="71"/>
      <c r="E37" s="84" t="s">
        <v>18</v>
      </c>
      <c r="F37" s="84"/>
      <c r="G37" s="84"/>
      <c r="H37" s="84"/>
      <c r="I37" s="84"/>
      <c r="J37" s="85"/>
    </row>
    <row r="38" spans="2:10" s="3" customFormat="1" ht="17.399999999999999" customHeight="1" x14ac:dyDescent="0.25">
      <c r="B38" s="71" t="s">
        <v>17</v>
      </c>
      <c r="C38" s="71"/>
      <c r="D38" s="71"/>
      <c r="E38" s="84" t="s">
        <v>16</v>
      </c>
      <c r="F38" s="84"/>
      <c r="G38" s="84"/>
      <c r="H38" s="84"/>
      <c r="I38" s="84"/>
      <c r="J38" s="85"/>
    </row>
    <row r="39" spans="2:10" s="3" customFormat="1" ht="17.399999999999999" customHeight="1" x14ac:dyDescent="0.25">
      <c r="B39" s="12" t="s">
        <v>15</v>
      </c>
      <c r="C39" s="10" t="s">
        <v>6</v>
      </c>
      <c r="D39" s="11"/>
      <c r="E39" s="87" t="s">
        <v>14</v>
      </c>
      <c r="F39" s="84"/>
      <c r="G39" s="84"/>
      <c r="H39" s="84"/>
      <c r="I39" s="84"/>
      <c r="J39" s="85"/>
    </row>
    <row r="40" spans="2:10" s="3" customFormat="1" ht="17.399999999999999" customHeight="1" x14ac:dyDescent="0.25">
      <c r="B40" s="69" t="s">
        <v>13</v>
      </c>
      <c r="C40" s="69"/>
      <c r="D40" s="69"/>
      <c r="E40" s="70" t="s">
        <v>12</v>
      </c>
      <c r="F40" s="70"/>
      <c r="G40" s="70"/>
      <c r="H40" s="70"/>
      <c r="I40" s="70"/>
      <c r="J40" s="70"/>
    </row>
    <row r="41" spans="2:10" s="3" customFormat="1" x14ac:dyDescent="0.25">
      <c r="B41" s="9" t="s">
        <v>11</v>
      </c>
      <c r="C41" s="8" t="s">
        <v>6</v>
      </c>
      <c r="D41" s="7"/>
      <c r="E41" s="6" t="s">
        <v>10</v>
      </c>
      <c r="F41" s="8" t="s">
        <v>10</v>
      </c>
      <c r="G41" s="6" t="s">
        <v>9</v>
      </c>
      <c r="H41" s="8" t="s">
        <v>9</v>
      </c>
      <c r="I41" s="6" t="s">
        <v>8</v>
      </c>
      <c r="J41" s="8" t="s">
        <v>8</v>
      </c>
    </row>
    <row r="42" spans="2:10" s="3" customFormat="1" x14ac:dyDescent="0.25">
      <c r="B42" s="9" t="s">
        <v>7</v>
      </c>
      <c r="C42" s="8" t="s">
        <v>6</v>
      </c>
      <c r="D42" s="7"/>
      <c r="E42" s="88" t="s">
        <v>5</v>
      </c>
      <c r="F42" s="89"/>
      <c r="G42" s="90" t="s">
        <v>4</v>
      </c>
      <c r="H42" s="91"/>
      <c r="I42" s="90" t="s">
        <v>3</v>
      </c>
      <c r="J42" s="91"/>
    </row>
    <row r="43" spans="2:10" s="3" customFormat="1" x14ac:dyDescent="0.25">
      <c r="B43" s="9" t="s">
        <v>2</v>
      </c>
      <c r="C43" s="8" t="s">
        <v>0</v>
      </c>
      <c r="D43" s="7"/>
      <c r="E43" s="6">
        <v>9.8000000000000007</v>
      </c>
      <c r="F43" s="5">
        <v>9.8000000000000007</v>
      </c>
      <c r="G43" s="6">
        <v>12.7</v>
      </c>
      <c r="H43" s="5">
        <v>12.7</v>
      </c>
      <c r="I43" s="6">
        <v>15</v>
      </c>
      <c r="J43" s="5">
        <v>15</v>
      </c>
    </row>
    <row r="44" spans="2:10" s="3" customFormat="1" x14ac:dyDescent="0.25">
      <c r="B44" s="9" t="s">
        <v>1</v>
      </c>
      <c r="C44" s="8" t="s">
        <v>0</v>
      </c>
      <c r="D44" s="7"/>
      <c r="E44" s="6">
        <v>11.6</v>
      </c>
      <c r="F44" s="5">
        <v>11.6</v>
      </c>
      <c r="G44" s="6">
        <v>14.7</v>
      </c>
      <c r="H44" s="5">
        <v>14.7</v>
      </c>
      <c r="I44" s="6">
        <v>17.8</v>
      </c>
      <c r="J44" s="5">
        <v>17.8</v>
      </c>
    </row>
    <row r="45" spans="2:10" s="3" customFormat="1" x14ac:dyDescent="0.25">
      <c r="B45" s="4"/>
    </row>
    <row r="46" spans="2:10" s="3" customFormat="1" x14ac:dyDescent="0.25">
      <c r="B46" s="4"/>
    </row>
  </sheetData>
  <sheetProtection algorithmName="SHA-512" hashValue="BXjWUyPZHm+qjL8uHyNm9gjY7nX40/VHMZm55PCekbpBQK7JNGZqqGsUu3iCBZ5eT8OasR3AHYd72liagzSxUQ==" saltValue="XzkYLksWofn/TDE9fVW3+w==" spinCount="100000" sheet="1" formatCells="0" formatColumns="0" formatRows="0" insertColumns="0" insertRows="0" insertHyperlinks="0" deleteColumns="0" deleteRows="0" sort="0" autoFilter="0" pivotTables="0"/>
  <mergeCells count="31">
    <mergeCell ref="B34:D34"/>
    <mergeCell ref="E34:J34"/>
    <mergeCell ref="B36:D36"/>
    <mergeCell ref="E36:J36"/>
    <mergeCell ref="B37:D37"/>
    <mergeCell ref="E40:J40"/>
    <mergeCell ref="E42:F42"/>
    <mergeCell ref="G42:H42"/>
    <mergeCell ref="I42:J42"/>
    <mergeCell ref="E33:J33"/>
    <mergeCell ref="B40:D40"/>
    <mergeCell ref="E32:J32"/>
    <mergeCell ref="B33:D33"/>
    <mergeCell ref="B15:B17"/>
    <mergeCell ref="D6:H7"/>
    <mergeCell ref="E8:H8"/>
    <mergeCell ref="B11:D11"/>
    <mergeCell ref="B12:B14"/>
    <mergeCell ref="C12:C14"/>
    <mergeCell ref="B18:B20"/>
    <mergeCell ref="E37:J37"/>
    <mergeCell ref="B35:D35"/>
    <mergeCell ref="E35:J35"/>
    <mergeCell ref="B38:D38"/>
    <mergeCell ref="E38:J38"/>
    <mergeCell ref="E39:J39"/>
    <mergeCell ref="B21:B23"/>
    <mergeCell ref="B24:D24"/>
    <mergeCell ref="E24:J24"/>
    <mergeCell ref="B27:B29"/>
    <mergeCell ref="C27:C29"/>
  </mergeCells>
  <conditionalFormatting sqref="E15:J20">
    <cfRule type="cellIs" dxfId="1" priority="1" operator="between">
      <formula>$Y$4</formula>
      <formula>$Y$5</formula>
    </cfRule>
  </conditionalFormatting>
  <conditionalFormatting sqref="E21:J23">
    <cfRule type="cellIs" dxfId="0" priority="2" operator="between">
      <formula>$Y$4</formula>
      <formula>$Y$5</formula>
    </cfRule>
  </conditionalFormatting>
  <printOptions horizontalCentered="1"/>
  <pageMargins left="0.39370078740157483" right="0.39370078740157483" top="0.39370078740157483" bottom="0.35433070866141736" header="0.31496062992125984" footer="0.31496062992125984"/>
  <pageSetup scale="76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HWF Select</vt:lpstr>
      <vt:lpstr>'HWF Select'!Print_Area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Donatas Grigonis</dc:creator>
  <cp:lastModifiedBy>Donatas Grigonis</cp:lastModifiedBy>
  <dcterms:created xsi:type="dcterms:W3CDTF">2026-01-10T19:45:25Z</dcterms:created>
  <dcterms:modified xsi:type="dcterms:W3CDTF">2026-01-10T19:59:43Z</dcterms:modified>
</cp:coreProperties>
</file>