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Pardavimai\Desktop\"/>
    </mc:Choice>
  </mc:AlternateContent>
  <xr:revisionPtr revIDLastSave="0" documentId="8_{99EFC029-36A8-47C1-B5EA-A3D9306D3AA2}" xr6:coauthVersionLast="47" xr6:coauthVersionMax="47" xr10:uidLastSave="{00000000-0000-0000-0000-000000000000}"/>
  <bookViews>
    <workbookView xWindow="22932" yWindow="-108" windowWidth="23256" windowHeight="13896" xr2:uid="{383702E9-4C1C-48EB-BC0E-3FFDFFFAB1EC}"/>
  </bookViews>
  <sheets>
    <sheet name="FH4-M Select EN" sheetId="1" r:id="rId1"/>
  </sheets>
  <definedNames>
    <definedName name="_xlnm.Print_Area" localSheetId="0">'FH4-M Select EN'!$B$2:$P$47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8" i="1" l="1"/>
  <c r="O38" i="1"/>
  <c r="N38" i="1"/>
  <c r="M38" i="1"/>
  <c r="L38" i="1"/>
  <c r="K38" i="1"/>
  <c r="P37" i="1"/>
  <c r="O37" i="1"/>
  <c r="N37" i="1"/>
  <c r="M37" i="1"/>
  <c r="L37" i="1"/>
  <c r="K37" i="1"/>
  <c r="P36" i="1"/>
  <c r="O36" i="1"/>
  <c r="N36" i="1"/>
  <c r="M36" i="1"/>
  <c r="L36" i="1"/>
  <c r="K36" i="1"/>
  <c r="P35" i="1"/>
  <c r="O35" i="1"/>
  <c r="N35" i="1"/>
  <c r="M35" i="1"/>
  <c r="L35" i="1"/>
  <c r="K35" i="1"/>
  <c r="P34" i="1"/>
  <c r="O34" i="1"/>
  <c r="N34" i="1"/>
  <c r="M34" i="1"/>
  <c r="L34" i="1"/>
  <c r="K34" i="1"/>
  <c r="P29" i="1"/>
  <c r="O29" i="1"/>
  <c r="N29" i="1"/>
  <c r="M29" i="1"/>
  <c r="L29" i="1"/>
  <c r="P28" i="1"/>
  <c r="O28" i="1"/>
  <c r="N28" i="1"/>
  <c r="M28" i="1"/>
  <c r="L28" i="1"/>
  <c r="P27" i="1"/>
  <c r="O27" i="1"/>
  <c r="N27" i="1"/>
  <c r="M27" i="1"/>
  <c r="L27" i="1"/>
  <c r="P26" i="1"/>
  <c r="O26" i="1"/>
  <c r="N26" i="1"/>
  <c r="M26" i="1"/>
  <c r="L26" i="1"/>
  <c r="P25" i="1"/>
  <c r="O25" i="1"/>
  <c r="N25" i="1"/>
  <c r="M25" i="1"/>
  <c r="L25" i="1"/>
  <c r="H19" i="1"/>
  <c r="P19" i="1" s="1"/>
  <c r="G19" i="1"/>
  <c r="O19" i="1" s="1"/>
  <c r="F19" i="1"/>
  <c r="N19" i="1" s="1"/>
  <c r="E19" i="1"/>
  <c r="M19" i="1" s="1"/>
  <c r="E47" i="1" s="1"/>
  <c r="D19" i="1"/>
  <c r="L19" i="1" s="1"/>
  <c r="E18" i="1"/>
  <c r="M18" i="1" s="1"/>
  <c r="E46" i="1" s="1"/>
  <c r="D18" i="1"/>
  <c r="L18" i="1" s="1"/>
  <c r="D17" i="1"/>
  <c r="L17" i="1" s="1"/>
  <c r="E16" i="1"/>
  <c r="M16" i="1" s="1"/>
  <c r="E44" i="1" s="1"/>
  <c r="D16" i="1"/>
  <c r="L16" i="1" s="1"/>
  <c r="C16" i="1"/>
  <c r="K16" i="1" s="1"/>
  <c r="H15" i="1"/>
  <c r="P15" i="1" s="1"/>
  <c r="G15" i="1"/>
  <c r="O15" i="1" s="1"/>
  <c r="F15" i="1"/>
  <c r="N15" i="1" s="1"/>
  <c r="Q9" i="1"/>
  <c r="Q8" i="1"/>
  <c r="P5" i="1"/>
  <c r="C19" i="1" s="1"/>
  <c r="K19" i="1" s="1"/>
  <c r="E17" i="1" l="1"/>
  <c r="M17" i="1" s="1"/>
  <c r="E45" i="1" s="1"/>
  <c r="G45" i="1" s="1"/>
  <c r="F17" i="1"/>
  <c r="N17" i="1" s="1"/>
  <c r="G17" i="1"/>
  <c r="O17" i="1" s="1"/>
  <c r="D15" i="1"/>
  <c r="L15" i="1" s="1"/>
  <c r="H17" i="1"/>
  <c r="P17" i="1" s="1"/>
  <c r="E15" i="1"/>
  <c r="M15" i="1" s="1"/>
  <c r="E43" i="1" s="1"/>
  <c r="G43" i="1" s="1"/>
  <c r="C18" i="1"/>
  <c r="K18" i="1" s="1"/>
  <c r="F16" i="1"/>
  <c r="N16" i="1" s="1"/>
  <c r="F18" i="1"/>
  <c r="N18" i="1" s="1"/>
  <c r="G16" i="1"/>
  <c r="O16" i="1" s="1"/>
  <c r="H16" i="1"/>
  <c r="P16" i="1" s="1"/>
  <c r="H18" i="1"/>
  <c r="P18" i="1" s="1"/>
  <c r="G18" i="1"/>
  <c r="O18" i="1" s="1"/>
  <c r="C15" i="1"/>
  <c r="K15" i="1" s="1"/>
  <c r="C17" i="1"/>
  <c r="K17" i="1" s="1"/>
  <c r="H43" i="1"/>
  <c r="D43" i="1"/>
  <c r="C43" i="1"/>
  <c r="H45" i="1"/>
  <c r="G47" i="1"/>
  <c r="F47" i="1"/>
  <c r="H47" i="1"/>
  <c r="D47" i="1"/>
  <c r="C47" i="1"/>
  <c r="C44" i="1"/>
  <c r="H44" i="1"/>
  <c r="G44" i="1"/>
  <c r="F44" i="1"/>
  <c r="D44" i="1"/>
  <c r="F46" i="1"/>
  <c r="D46" i="1"/>
  <c r="H46" i="1"/>
  <c r="G46" i="1"/>
  <c r="C46" i="1"/>
  <c r="C45" i="1" l="1"/>
  <c r="D45" i="1"/>
  <c r="F45" i="1"/>
  <c r="F43" i="1"/>
</calcChain>
</file>

<file path=xl/sharedStrings.xml><?xml version="1.0" encoding="utf-8"?>
<sst xmlns="http://schemas.openxmlformats.org/spreadsheetml/2006/main" count="35" uniqueCount="20">
  <si>
    <t xml:space="preserve">Incoming water temperature, °C </t>
  </si>
  <si>
    <t xml:space="preserve">Outgoing water temperature, °C </t>
  </si>
  <si>
    <t xml:space="preserve">Room temperature, °C </t>
  </si>
  <si>
    <r>
      <t xml:space="preserve">Trench heaters </t>
    </r>
    <r>
      <rPr>
        <b/>
        <sz val="18"/>
        <rFont val="Open Sans"/>
        <family val="2"/>
      </rPr>
      <t xml:space="preserve">FH4-M
</t>
    </r>
    <r>
      <rPr>
        <sz val="18"/>
        <rFont val="Open Sans"/>
        <family val="2"/>
      </rPr>
      <t xml:space="preserve">Technical data
</t>
    </r>
  </si>
  <si>
    <t xml:space="preserve">∆T, °C </t>
  </si>
  <si>
    <t xml:space="preserve">Desired output, W </t>
  </si>
  <si>
    <t xml:space="preserve">Error + </t>
  </si>
  <si>
    <t xml:space="preserve">Error - </t>
  </si>
  <si>
    <t xml:space="preserve">Max length, cm </t>
  </si>
  <si>
    <t>Heat output, W</t>
  </si>
  <si>
    <t>Water flow, l/h</t>
  </si>
  <si>
    <t>Fan
speed</t>
  </si>
  <si>
    <t>Length, cm</t>
  </si>
  <si>
    <t>Data in the table based on testing  according EN16430 results by independent accredited laboratory</t>
  </si>
  <si>
    <t>Sound pressure levels, dB(A)</t>
  </si>
  <si>
    <t>Air flow, m³/h</t>
  </si>
  <si>
    <t>-</t>
  </si>
  <si>
    <r>
      <t xml:space="preserve">El. current, A </t>
    </r>
    <r>
      <rPr>
        <sz val="11"/>
        <rFont val="Open Sans"/>
        <family val="2"/>
      </rPr>
      <t>(including actuator)</t>
    </r>
  </si>
  <si>
    <r>
      <t>El. power, W</t>
    </r>
    <r>
      <rPr>
        <sz val="11"/>
        <rFont val="Open Sans"/>
        <family val="2"/>
      </rPr>
      <t xml:space="preserve"> (including actuator)</t>
    </r>
  </si>
  <si>
    <t>Pressure losses, kPa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</si>
</sst>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21" x14ac:knownFonts="1">
    <font>
      <sz val="12"/>
      <color theme="1"/>
      <name val="Calibri"/>
      <family val="2"/>
      <charset val="186"/>
    </font>
    <font>
      <sz val="10"/>
      <name val="Arial"/>
      <family val="2"/>
      <charset val="186"/>
    </font>
    <font>
      <b/>
      <sz val="12"/>
      <name val="Open Sans"/>
      <family val="2"/>
    </font>
    <font>
      <sz val="12"/>
      <name val="Open Sans"/>
      <family val="2"/>
    </font>
    <font>
      <sz val="12"/>
      <color theme="1"/>
      <name val="Calibri"/>
      <family val="2"/>
      <charset val="186"/>
    </font>
    <font>
      <sz val="12"/>
      <color theme="1"/>
      <name val="Open Sans"/>
      <family val="2"/>
    </font>
    <font>
      <sz val="11"/>
      <name val="Open Sans"/>
      <family val="2"/>
    </font>
    <font>
      <sz val="16"/>
      <name val="Open Sans"/>
      <family val="2"/>
    </font>
    <font>
      <sz val="18"/>
      <name val="Open Sans"/>
      <family val="2"/>
    </font>
    <font>
      <b/>
      <sz val="18"/>
      <name val="Open Sans"/>
      <family val="2"/>
    </font>
    <font>
      <sz val="12"/>
      <color theme="0"/>
      <name val="Open Sans"/>
      <family val="2"/>
    </font>
    <font>
      <sz val="10"/>
      <color indexed="8"/>
      <name val="Calibri"/>
      <family val="2"/>
      <charset val="186"/>
    </font>
    <font>
      <b/>
      <sz val="12"/>
      <color theme="0"/>
      <name val="Open Sans"/>
      <family val="2"/>
    </font>
    <font>
      <sz val="12"/>
      <name val="Times New Roman"/>
      <family val="1"/>
      <charset val="186"/>
    </font>
    <font>
      <sz val="12"/>
      <name val="Aptos"/>
      <family val="2"/>
    </font>
    <font>
      <sz val="5.5"/>
      <color rgb="FFFF0000"/>
      <name val="Open Sans"/>
      <family val="2"/>
    </font>
    <font>
      <b/>
      <sz val="9"/>
      <color rgb="FFFF0000"/>
      <name val="Open Sans"/>
      <family val="2"/>
    </font>
    <font>
      <b/>
      <sz val="11"/>
      <name val="Open Sans"/>
      <family val="2"/>
    </font>
    <font>
      <sz val="11"/>
      <color theme="0"/>
      <name val="Open Sans"/>
      <family val="2"/>
    </font>
    <font>
      <sz val="11"/>
      <color theme="1"/>
      <name val="Open Sans"/>
      <family val="2"/>
    </font>
    <font>
      <sz val="11"/>
      <name val="Open Sans"/>
      <family val="2"/>
      <charset val="204"/>
    </font>
  </fonts>
  <fills count="4">
    <fill>
      <patternFill patternType="none"/>
    </fill>
    <fill>
      <patternFill patternType="gray125"/>
    </fill>
    <fill>
      <patternFill patternType="solid">
        <fgColor theme="0" tint="-0.14999847407452621"/>
        <bgColor indexed="64"/>
      </patternFill>
    </fill>
    <fill>
      <patternFill patternType="solid">
        <fgColor indexed="9"/>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s>
  <cellStyleXfs count="5">
    <xf numFmtId="0" fontId="0" fillId="0" borderId="0"/>
    <xf numFmtId="9" fontId="4" fillId="0" borderId="0" applyFont="0" applyFill="0" applyBorder="0" applyAlignment="0" applyProtection="0"/>
    <xf numFmtId="0" fontId="1" fillId="0" borderId="0"/>
    <xf numFmtId="9" fontId="11" fillId="0" borderId="0" applyFont="0" applyFill="0" applyBorder="0" applyAlignment="0" applyProtection="0"/>
    <xf numFmtId="0" fontId="13" fillId="0" borderId="0"/>
  </cellStyleXfs>
  <cellXfs count="98">
    <xf numFmtId="0" fontId="0" fillId="0" borderId="0" xfId="0"/>
    <xf numFmtId="0" fontId="2" fillId="0" borderId="0" xfId="2" applyFont="1" applyAlignment="1" applyProtection="1">
      <alignment horizontal="right" vertical="center"/>
      <protection hidden="1"/>
    </xf>
    <xf numFmtId="0" fontId="3" fillId="0" borderId="0" xfId="2" applyFont="1" applyAlignment="1" applyProtection="1">
      <alignment horizontal="center" vertical="center"/>
      <protection hidden="1"/>
    </xf>
    <xf numFmtId="0" fontId="5" fillId="0" borderId="0" xfId="0" applyFont="1" applyProtection="1">
      <protection hidden="1"/>
    </xf>
    <xf numFmtId="0" fontId="6" fillId="0" borderId="0" xfId="2" applyFont="1" applyAlignment="1" applyProtection="1">
      <alignment vertical="center"/>
      <protection hidden="1"/>
    </xf>
    <xf numFmtId="0" fontId="6" fillId="0" borderId="0" xfId="2" applyFont="1" applyAlignment="1" applyProtection="1">
      <alignment horizontal="right" vertical="center"/>
      <protection hidden="1"/>
    </xf>
    <xf numFmtId="0" fontId="2" fillId="0" borderId="1" xfId="2" applyFont="1" applyBorder="1" applyAlignment="1" applyProtection="1">
      <alignment horizontal="center" vertical="center"/>
      <protection locked="0" hidden="1"/>
    </xf>
    <xf numFmtId="0" fontId="2" fillId="0" borderId="0" xfId="2" applyFont="1" applyAlignment="1" applyProtection="1">
      <alignment horizontal="left" vertical="center"/>
      <protection hidden="1"/>
    </xf>
    <xf numFmtId="0" fontId="2" fillId="0" borderId="0" xfId="2" applyFont="1" applyAlignment="1" applyProtection="1">
      <alignment horizontal="center" vertical="center" wrapText="1"/>
      <protection hidden="1"/>
    </xf>
    <xf numFmtId="0" fontId="7" fillId="0" borderId="0" xfId="2" applyFont="1" applyAlignment="1" applyProtection="1">
      <alignment vertical="center" wrapText="1"/>
      <protection hidden="1"/>
    </xf>
    <xf numFmtId="0" fontId="6" fillId="0" borderId="0" xfId="2" applyFont="1" applyAlignment="1" applyProtection="1">
      <alignment vertical="center" wrapText="1"/>
      <protection hidden="1"/>
    </xf>
    <xf numFmtId="2" fontId="10" fillId="0" borderId="0" xfId="2" applyNumberFormat="1" applyFont="1" applyAlignment="1" applyProtection="1">
      <alignment horizontal="center" vertical="center"/>
      <protection locked="0" hidden="1"/>
    </xf>
    <xf numFmtId="3" fontId="2" fillId="0" borderId="1" xfId="2" applyNumberFormat="1" applyFont="1" applyBorder="1" applyAlignment="1" applyProtection="1">
      <alignment horizontal="center" vertical="center"/>
      <protection locked="0" hidden="1"/>
    </xf>
    <xf numFmtId="9" fontId="3" fillId="0" borderId="1" xfId="3" applyFont="1" applyBorder="1" applyAlignment="1" applyProtection="1">
      <alignment horizontal="center" vertical="center"/>
      <protection locked="0" hidden="1"/>
    </xf>
    <xf numFmtId="0" fontId="10" fillId="0" borderId="0" xfId="2" applyFont="1" applyAlignment="1" applyProtection="1">
      <alignment horizontal="center" vertical="center"/>
      <protection hidden="1"/>
    </xf>
    <xf numFmtId="0" fontId="8" fillId="0" borderId="0" xfId="2" applyFont="1" applyAlignment="1" applyProtection="1">
      <alignment vertical="top" wrapText="1"/>
      <protection hidden="1"/>
    </xf>
    <xf numFmtId="0" fontId="6" fillId="0" borderId="0" xfId="2" applyFont="1" applyAlignment="1" applyProtection="1">
      <alignment horizontal="center" vertical="center"/>
      <protection hidden="1"/>
    </xf>
    <xf numFmtId="0" fontId="12" fillId="0" borderId="0" xfId="2" applyFont="1" applyAlignment="1" applyProtection="1">
      <alignment horizontal="center" vertical="center"/>
      <protection hidden="1"/>
    </xf>
    <xf numFmtId="0" fontId="2" fillId="0" borderId="0" xfId="2" applyFont="1" applyAlignment="1" applyProtection="1">
      <alignment horizontal="center" vertical="center"/>
      <protection hidden="1"/>
    </xf>
    <xf numFmtId="0" fontId="2" fillId="2" borderId="3" xfId="4" applyFont="1" applyFill="1" applyBorder="1" applyAlignment="1" applyProtection="1">
      <alignment horizontal="center" vertical="center"/>
      <protection hidden="1"/>
    </xf>
    <xf numFmtId="164" fontId="2" fillId="2" borderId="3" xfId="4" applyNumberFormat="1" applyFont="1" applyFill="1" applyBorder="1" applyAlignment="1" applyProtection="1">
      <alignment horizontal="center" vertical="center"/>
      <protection hidden="1"/>
    </xf>
    <xf numFmtId="164" fontId="2" fillId="2" borderId="1" xfId="4" applyNumberFormat="1" applyFont="1" applyFill="1" applyBorder="1" applyAlignment="1" applyProtection="1">
      <alignment horizontal="center" vertical="center"/>
      <protection hidden="1"/>
    </xf>
    <xf numFmtId="3" fontId="10" fillId="0" borderId="0" xfId="2" applyNumberFormat="1" applyFont="1" applyAlignment="1" applyProtection="1">
      <alignment horizontal="center" vertical="center"/>
      <protection hidden="1"/>
    </xf>
    <xf numFmtId="9" fontId="5" fillId="0" borderId="6" xfId="1" applyFont="1" applyBorder="1" applyAlignment="1" applyProtection="1">
      <alignment horizontal="center" vertical="center"/>
      <protection hidden="1"/>
    </xf>
    <xf numFmtId="3" fontId="14" fillId="0" borderId="7" xfId="2" applyNumberFormat="1" applyFont="1" applyBorder="1" applyAlignment="1" applyProtection="1">
      <alignment vertical="center"/>
      <protection hidden="1"/>
    </xf>
    <xf numFmtId="3" fontId="14" fillId="0" borderId="8" xfId="2" applyNumberFormat="1" applyFont="1" applyBorder="1" applyAlignment="1" applyProtection="1">
      <alignment vertical="center"/>
      <protection hidden="1"/>
    </xf>
    <xf numFmtId="3" fontId="3" fillId="0" borderId="7" xfId="2" applyNumberFormat="1" applyFont="1" applyBorder="1" applyAlignment="1" applyProtection="1">
      <alignment vertical="center"/>
      <protection hidden="1"/>
    </xf>
    <xf numFmtId="3" fontId="3" fillId="0" borderId="8" xfId="2" applyNumberFormat="1" applyFont="1" applyBorder="1" applyAlignment="1" applyProtection="1">
      <alignment vertical="center"/>
      <protection hidden="1"/>
    </xf>
    <xf numFmtId="9" fontId="5" fillId="0" borderId="9" xfId="1" applyFont="1" applyBorder="1" applyAlignment="1" applyProtection="1">
      <alignment horizontal="center" vertical="center"/>
      <protection hidden="1"/>
    </xf>
    <xf numFmtId="3" fontId="14" fillId="0" borderId="10" xfId="2" applyNumberFormat="1" applyFont="1" applyBorder="1" applyAlignment="1" applyProtection="1">
      <alignment vertical="center"/>
      <protection hidden="1"/>
    </xf>
    <xf numFmtId="3" fontId="14" fillId="0" borderId="11" xfId="2" applyNumberFormat="1" applyFont="1" applyBorder="1" applyAlignment="1" applyProtection="1">
      <alignment vertical="center"/>
      <protection hidden="1"/>
    </xf>
    <xf numFmtId="3" fontId="3" fillId="0" borderId="10" xfId="2" applyNumberFormat="1" applyFont="1" applyBorder="1" applyAlignment="1" applyProtection="1">
      <alignment vertical="center"/>
      <protection hidden="1"/>
    </xf>
    <xf numFmtId="3" fontId="3" fillId="0" borderId="11" xfId="2" applyNumberFormat="1" applyFont="1" applyBorder="1" applyAlignment="1" applyProtection="1">
      <alignment vertical="center"/>
      <protection hidden="1"/>
    </xf>
    <xf numFmtId="9" fontId="5" fillId="0" borderId="12" xfId="1" applyFont="1" applyBorder="1" applyAlignment="1" applyProtection="1">
      <alignment horizontal="center" vertical="center"/>
      <protection hidden="1"/>
    </xf>
    <xf numFmtId="3" fontId="14" fillId="0" borderId="13" xfId="2" applyNumberFormat="1" applyFont="1" applyBorder="1" applyAlignment="1" applyProtection="1">
      <alignment vertical="center"/>
      <protection hidden="1"/>
    </xf>
    <xf numFmtId="3" fontId="14" fillId="0" borderId="12" xfId="2" applyNumberFormat="1" applyFont="1" applyBorder="1" applyAlignment="1" applyProtection="1">
      <alignment vertical="center"/>
      <protection hidden="1"/>
    </xf>
    <xf numFmtId="3" fontId="3" fillId="0" borderId="13" xfId="2" applyNumberFormat="1" applyFont="1" applyBorder="1" applyAlignment="1" applyProtection="1">
      <alignment vertical="center"/>
      <protection hidden="1"/>
    </xf>
    <xf numFmtId="3" fontId="3" fillId="0" borderId="12" xfId="2" applyNumberFormat="1" applyFont="1" applyBorder="1" applyAlignment="1" applyProtection="1">
      <alignment vertical="center"/>
      <protection hidden="1"/>
    </xf>
    <xf numFmtId="9" fontId="5" fillId="0" borderId="14" xfId="1" applyFont="1" applyBorder="1" applyAlignment="1" applyProtection="1">
      <alignment horizontal="center" vertical="center"/>
      <protection hidden="1"/>
    </xf>
    <xf numFmtId="3" fontId="14" fillId="0" borderId="15" xfId="2" applyNumberFormat="1" applyFont="1" applyBorder="1" applyAlignment="1" applyProtection="1">
      <alignment vertical="center"/>
      <protection hidden="1"/>
    </xf>
    <xf numFmtId="3" fontId="14" fillId="0" borderId="14" xfId="2" applyNumberFormat="1" applyFont="1" applyBorder="1" applyAlignment="1" applyProtection="1">
      <alignment vertical="center"/>
      <protection hidden="1"/>
    </xf>
    <xf numFmtId="3" fontId="3" fillId="0" borderId="15" xfId="2" applyNumberFormat="1" applyFont="1" applyBorder="1" applyAlignment="1" applyProtection="1">
      <alignment vertical="center"/>
      <protection hidden="1"/>
    </xf>
    <xf numFmtId="3" fontId="3" fillId="0" borderId="14" xfId="2" applyNumberFormat="1" applyFont="1" applyBorder="1" applyAlignment="1" applyProtection="1">
      <alignment vertical="center"/>
      <protection hidden="1"/>
    </xf>
    <xf numFmtId="9" fontId="5" fillId="0" borderId="16" xfId="1" applyFont="1" applyBorder="1" applyAlignment="1" applyProtection="1">
      <alignment horizontal="center" vertical="center"/>
      <protection hidden="1"/>
    </xf>
    <xf numFmtId="3" fontId="14" fillId="3" borderId="17" xfId="2" applyNumberFormat="1" applyFont="1" applyFill="1" applyBorder="1" applyAlignment="1" applyProtection="1">
      <alignment vertical="center"/>
      <protection hidden="1"/>
    </xf>
    <xf numFmtId="3" fontId="14" fillId="3" borderId="16" xfId="2" applyNumberFormat="1" applyFont="1" applyFill="1" applyBorder="1" applyAlignment="1" applyProtection="1">
      <alignment vertical="center"/>
      <protection hidden="1"/>
    </xf>
    <xf numFmtId="3" fontId="3" fillId="3" borderId="17" xfId="2" applyNumberFormat="1" applyFont="1" applyFill="1" applyBorder="1" applyAlignment="1" applyProtection="1">
      <alignment vertical="center"/>
      <protection hidden="1"/>
    </xf>
    <xf numFmtId="3" fontId="3" fillId="3" borderId="16" xfId="2" applyNumberFormat="1" applyFont="1" applyFill="1" applyBorder="1" applyAlignment="1" applyProtection="1">
      <alignment vertical="center"/>
      <protection hidden="1"/>
    </xf>
    <xf numFmtId="9" fontId="5" fillId="0" borderId="0" xfId="1" applyFont="1" applyAlignment="1" applyProtection="1">
      <alignment horizontal="center" vertical="center"/>
      <protection hidden="1"/>
    </xf>
    <xf numFmtId="0" fontId="16" fillId="0" borderId="0" xfId="2" applyFont="1" applyAlignment="1" applyProtection="1">
      <alignment vertical="top" wrapText="1"/>
      <protection hidden="1"/>
    </xf>
    <xf numFmtId="3" fontId="3" fillId="0" borderId="0" xfId="2" applyNumberFormat="1" applyFont="1" applyAlignment="1" applyProtection="1">
      <alignment horizontal="center" vertical="center"/>
      <protection hidden="1"/>
    </xf>
    <xf numFmtId="0" fontId="6" fillId="0" borderId="0" xfId="2" applyFont="1" applyAlignment="1" applyProtection="1">
      <alignment horizontal="center" vertical="center"/>
      <protection locked="0" hidden="1"/>
    </xf>
    <xf numFmtId="0" fontId="17" fillId="0" borderId="0" xfId="2" applyFont="1" applyProtection="1">
      <protection locked="0" hidden="1"/>
    </xf>
    <xf numFmtId="9" fontId="18" fillId="0" borderId="0" xfId="1" applyFont="1" applyAlignment="1" applyProtection="1">
      <alignment horizontal="center" vertical="center"/>
      <protection locked="0" hidden="1"/>
    </xf>
    <xf numFmtId="3" fontId="3" fillId="0" borderId="7" xfId="2" applyNumberFormat="1" applyFont="1" applyBorder="1" applyAlignment="1" applyProtection="1">
      <alignment horizontal="right" vertical="center"/>
      <protection hidden="1"/>
    </xf>
    <xf numFmtId="3" fontId="3" fillId="0" borderId="6" xfId="2" applyNumberFormat="1" applyFont="1" applyBorder="1" applyAlignment="1" applyProtection="1">
      <alignment horizontal="right" vertical="center"/>
      <protection hidden="1"/>
    </xf>
    <xf numFmtId="3" fontId="3" fillId="0" borderId="10" xfId="2" applyNumberFormat="1" applyFont="1" applyBorder="1" applyAlignment="1" applyProtection="1">
      <alignment horizontal="right" vertical="center"/>
      <protection hidden="1"/>
    </xf>
    <xf numFmtId="3" fontId="3" fillId="0" borderId="11" xfId="2" applyNumberFormat="1" applyFont="1" applyBorder="1" applyAlignment="1" applyProtection="1">
      <alignment horizontal="right" vertical="center"/>
      <protection hidden="1"/>
    </xf>
    <xf numFmtId="3" fontId="3" fillId="0" borderId="13" xfId="2" applyNumberFormat="1" applyFont="1" applyBorder="1" applyAlignment="1" applyProtection="1">
      <alignment horizontal="right" vertical="center"/>
      <protection hidden="1"/>
    </xf>
    <xf numFmtId="3" fontId="3" fillId="0" borderId="12" xfId="2" applyNumberFormat="1" applyFont="1" applyBorder="1" applyAlignment="1" applyProtection="1">
      <alignment horizontal="right" vertical="center"/>
      <protection hidden="1"/>
    </xf>
    <xf numFmtId="3" fontId="3" fillId="0" borderId="15" xfId="2" applyNumberFormat="1" applyFont="1" applyBorder="1" applyAlignment="1" applyProtection="1">
      <alignment horizontal="right" vertical="center"/>
      <protection hidden="1"/>
    </xf>
    <xf numFmtId="3" fontId="3" fillId="0" borderId="14" xfId="2" applyNumberFormat="1" applyFont="1" applyBorder="1" applyAlignment="1" applyProtection="1">
      <alignment horizontal="right" vertical="center"/>
      <protection hidden="1"/>
    </xf>
    <xf numFmtId="3" fontId="3" fillId="3" borderId="17" xfId="2" applyNumberFormat="1" applyFont="1" applyFill="1" applyBorder="1" applyAlignment="1" applyProtection="1">
      <alignment horizontal="right" vertical="center"/>
      <protection hidden="1"/>
    </xf>
    <xf numFmtId="3" fontId="3" fillId="3" borderId="16" xfId="2" applyNumberFormat="1" applyFont="1" applyFill="1" applyBorder="1" applyAlignment="1" applyProtection="1">
      <alignment horizontal="right" vertical="center"/>
      <protection hidden="1"/>
    </xf>
    <xf numFmtId="4" fontId="6" fillId="3" borderId="19" xfId="2" applyNumberFormat="1" applyFont="1" applyFill="1" applyBorder="1" applyAlignment="1" applyProtection="1">
      <alignment horizontal="right" vertical="center"/>
      <protection locked="0" hidden="1"/>
    </xf>
    <xf numFmtId="9" fontId="19" fillId="0" borderId="19" xfId="1" applyFont="1" applyBorder="1" applyAlignment="1" applyProtection="1">
      <alignment horizontal="center" vertical="center"/>
      <protection locked="0" hidden="1"/>
    </xf>
    <xf numFmtId="165" fontId="6" fillId="3" borderId="19" xfId="2" applyNumberFormat="1" applyFont="1" applyFill="1" applyBorder="1" applyAlignment="1" applyProtection="1">
      <alignment horizontal="right" vertical="center"/>
      <protection locked="0" hidden="1"/>
    </xf>
    <xf numFmtId="2" fontId="6" fillId="0" borderId="0" xfId="2" applyNumberFormat="1" applyFont="1" applyAlignment="1" applyProtection="1">
      <alignment horizontal="center" vertical="center"/>
      <protection locked="0" hidden="1"/>
    </xf>
    <xf numFmtId="4" fontId="6" fillId="0" borderId="20" xfId="2" applyNumberFormat="1" applyFont="1" applyBorder="1" applyAlignment="1" applyProtection="1">
      <alignment horizontal="right" vertical="center"/>
      <protection locked="0" hidden="1"/>
    </xf>
    <xf numFmtId="9" fontId="19" fillId="0" borderId="20" xfId="1" applyFont="1" applyBorder="1" applyAlignment="1" applyProtection="1">
      <alignment horizontal="center" vertical="center"/>
      <protection locked="0" hidden="1"/>
    </xf>
    <xf numFmtId="165" fontId="6" fillId="0" borderId="20" xfId="2" applyNumberFormat="1" applyFont="1" applyBorder="1" applyAlignment="1" applyProtection="1">
      <alignment horizontal="right" vertical="center"/>
      <protection locked="0" hidden="1"/>
    </xf>
    <xf numFmtId="9" fontId="19" fillId="0" borderId="14" xfId="1" applyFont="1" applyBorder="1" applyAlignment="1" applyProtection="1">
      <alignment horizontal="center" vertical="center"/>
      <protection locked="0" hidden="1"/>
    </xf>
    <xf numFmtId="9" fontId="19" fillId="0" borderId="12" xfId="1" applyFont="1" applyBorder="1" applyAlignment="1" applyProtection="1">
      <alignment horizontal="center" vertical="center"/>
      <protection locked="0" hidden="1"/>
    </xf>
    <xf numFmtId="4" fontId="6" fillId="0" borderId="16" xfId="2" applyNumberFormat="1" applyFont="1" applyBorder="1" applyAlignment="1" applyProtection="1">
      <alignment horizontal="right" vertical="center"/>
      <protection locked="0" hidden="1"/>
    </xf>
    <xf numFmtId="9" fontId="19" fillId="0" borderId="16" xfId="1" applyFont="1" applyBorder="1" applyAlignment="1" applyProtection="1">
      <alignment horizontal="center" vertical="center"/>
      <protection locked="0" hidden="1"/>
    </xf>
    <xf numFmtId="165" fontId="6" fillId="0" borderId="16" xfId="2" applyNumberFormat="1" applyFont="1" applyBorder="1" applyAlignment="1" applyProtection="1">
      <alignment horizontal="right" vertical="center"/>
      <protection locked="0" hidden="1"/>
    </xf>
    <xf numFmtId="0" fontId="20" fillId="0" borderId="0" xfId="2" applyFont="1" applyAlignment="1" applyProtection="1">
      <alignment horizontal="center" vertical="center"/>
      <protection locked="0" hidden="1"/>
    </xf>
    <xf numFmtId="0" fontId="16" fillId="0" borderId="0" xfId="2" applyFont="1" applyAlignment="1" applyProtection="1">
      <alignment horizontal="left" vertical="top" wrapText="1"/>
      <protection hidden="1"/>
    </xf>
    <xf numFmtId="3" fontId="3" fillId="0" borderId="0" xfId="2" applyNumberFormat="1" applyFont="1" applyAlignment="1" applyProtection="1">
      <alignment horizontal="left" vertical="center"/>
      <protection hidden="1"/>
    </xf>
    <xf numFmtId="1" fontId="3" fillId="0" borderId="0" xfId="2" applyNumberFormat="1" applyFont="1" applyAlignment="1" applyProtection="1">
      <alignment horizontal="center" vertical="center"/>
      <protection hidden="1"/>
    </xf>
    <xf numFmtId="0" fontId="5" fillId="0" borderId="0" xfId="0" applyFont="1" applyAlignment="1" applyProtection="1">
      <alignment horizontal="center" vertical="center"/>
      <protection hidden="1"/>
    </xf>
    <xf numFmtId="2" fontId="5" fillId="0" borderId="0" xfId="0" applyNumberFormat="1" applyFont="1" applyAlignment="1" applyProtection="1">
      <alignment horizontal="center" vertical="center"/>
      <protection hidden="1"/>
    </xf>
    <xf numFmtId="0" fontId="5" fillId="0" borderId="0" xfId="0" applyFont="1" applyAlignment="1" applyProtection="1">
      <alignment horizontal="right"/>
      <protection hidden="1"/>
    </xf>
    <xf numFmtId="0" fontId="5" fillId="0" borderId="0" xfId="0" applyFont="1" applyAlignment="1" applyProtection="1">
      <alignment horizontal="left"/>
      <protection hidden="1"/>
    </xf>
    <xf numFmtId="0" fontId="5" fillId="0" borderId="0" xfId="0" applyFont="1" applyAlignment="1" applyProtection="1">
      <alignment horizontal="center"/>
      <protection hidden="1"/>
    </xf>
    <xf numFmtId="3" fontId="3" fillId="0" borderId="0" xfId="2" applyNumberFormat="1" applyFont="1" applyAlignment="1" applyProtection="1">
      <alignment horizontal="right" vertical="center"/>
      <protection hidden="1"/>
    </xf>
    <xf numFmtId="0" fontId="17" fillId="0" borderId="2" xfId="2" applyFont="1" applyBorder="1" applyProtection="1">
      <protection locked="0" hidden="1"/>
    </xf>
    <xf numFmtId="0" fontId="17" fillId="2" borderId="1" xfId="4" applyFont="1" applyFill="1" applyBorder="1" applyAlignment="1" applyProtection="1">
      <alignment horizontal="center" vertical="center" wrapText="1"/>
      <protection locked="0" hidden="1"/>
    </xf>
    <xf numFmtId="0" fontId="2" fillId="2" borderId="3" xfId="4" applyFont="1" applyFill="1" applyBorder="1" applyAlignment="1" applyProtection="1">
      <alignment horizontal="center" vertical="center"/>
      <protection hidden="1"/>
    </xf>
    <xf numFmtId="0" fontId="2" fillId="2" borderId="4" xfId="4" applyFont="1" applyFill="1" applyBorder="1" applyAlignment="1" applyProtection="1">
      <alignment horizontal="center" vertical="center"/>
      <protection hidden="1"/>
    </xf>
    <xf numFmtId="0" fontId="2" fillId="2" borderId="5" xfId="4" applyFont="1" applyFill="1" applyBorder="1" applyAlignment="1" applyProtection="1">
      <alignment horizontal="center" vertical="center"/>
      <protection hidden="1"/>
    </xf>
    <xf numFmtId="0" fontId="15" fillId="0" borderId="18" xfId="2" applyFont="1" applyBorder="1" applyAlignment="1" applyProtection="1">
      <alignment horizontal="left" vertical="top" wrapText="1"/>
      <protection hidden="1"/>
    </xf>
    <xf numFmtId="0" fontId="2" fillId="0" borderId="2" xfId="2" applyFont="1" applyBorder="1" applyAlignment="1" applyProtection="1">
      <alignment horizontal="left" vertical="center"/>
      <protection hidden="1"/>
    </xf>
    <xf numFmtId="0" fontId="17" fillId="0" borderId="0" xfId="2" applyFont="1" applyProtection="1">
      <protection locked="0" hidden="1"/>
    </xf>
    <xf numFmtId="0" fontId="2" fillId="2" borderId="1" xfId="4" applyFont="1" applyFill="1" applyBorder="1" applyAlignment="1" applyProtection="1">
      <alignment horizontal="center" vertical="top" wrapText="1"/>
      <protection hidden="1"/>
    </xf>
    <xf numFmtId="0" fontId="2" fillId="2" borderId="1" xfId="4" applyFont="1" applyFill="1" applyBorder="1" applyAlignment="1" applyProtection="1">
      <alignment horizontal="center" vertical="top"/>
      <protection hidden="1"/>
    </xf>
    <xf numFmtId="0" fontId="17" fillId="2" borderId="1" xfId="4" applyFont="1" applyFill="1" applyBorder="1" applyAlignment="1" applyProtection="1">
      <alignment horizontal="center" vertical="center"/>
      <protection locked="0" hidden="1"/>
    </xf>
    <xf numFmtId="0" fontId="8" fillId="0" borderId="0" xfId="2" applyFont="1" applyAlignment="1" applyProtection="1">
      <alignment horizontal="center" vertical="top" wrapText="1"/>
      <protection hidden="1"/>
    </xf>
  </cellXfs>
  <cellStyles count="5">
    <cellStyle name="Normal" xfId="0" builtinId="0"/>
    <cellStyle name="Normal 2" xfId="2" xr:uid="{F2D1448C-5AF3-4BFD-8BD7-0F25CC70F0F1}"/>
    <cellStyle name="Normal_EN442" xfId="4" xr:uid="{F143E36C-F9B5-40CF-9409-FC9D45BE2503}"/>
    <cellStyle name="Percent" xfId="1" builtinId="5"/>
    <cellStyle name="Percent 4" xfId="3" xr:uid="{739D0D47-DCCD-4E32-8E88-6DD0E4F5E18A}"/>
  </cellStyles>
  <dxfs count="16">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color theme="0"/>
      </font>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456229</xdr:colOff>
      <xdr:row>9</xdr:row>
      <xdr:rowOff>219968</xdr:rowOff>
    </xdr:from>
    <xdr:to>
      <xdr:col>8</xdr:col>
      <xdr:colOff>2152</xdr:colOff>
      <xdr:row>11</xdr:row>
      <xdr:rowOff>198367</xdr:rowOff>
    </xdr:to>
    <xdr:pic>
      <xdr:nvPicPr>
        <xdr:cNvPr id="2" name="Picture 1" descr="G:\Desktop\EN 16430.jpg">
          <a:extLst>
            <a:ext uri="{FF2B5EF4-FFF2-40B4-BE49-F238E27FC236}">
              <a16:creationId xmlns:a16="http://schemas.microsoft.com/office/drawing/2014/main" id="{904A1CD4-9E86-48A7-B2A6-7EB75BF744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62269" y="2071628"/>
          <a:ext cx="1077543" cy="420359"/>
        </a:xfrm>
        <a:prstGeom prst="rect">
          <a:avLst/>
        </a:prstGeom>
        <a:noFill/>
        <a:ln>
          <a:noFill/>
        </a:ln>
      </xdr:spPr>
    </xdr:pic>
    <xdr:clientData/>
  </xdr:twoCellAnchor>
  <xdr:twoCellAnchor>
    <xdr:from>
      <xdr:col>5</xdr:col>
      <xdr:colOff>420440</xdr:colOff>
      <xdr:row>1</xdr:row>
      <xdr:rowOff>15240</xdr:rowOff>
    </xdr:from>
    <xdr:to>
      <xdr:col>10</xdr:col>
      <xdr:colOff>205030</xdr:colOff>
      <xdr:row>3</xdr:row>
      <xdr:rowOff>13970</xdr:rowOff>
    </xdr:to>
    <xdr:pic>
      <xdr:nvPicPr>
        <xdr:cNvPr id="3" name="Picture 2">
          <a:extLst>
            <a:ext uri="{FF2B5EF4-FFF2-40B4-BE49-F238E27FC236}">
              <a16:creationId xmlns:a16="http://schemas.microsoft.com/office/drawing/2014/main" id="{E91A433B-AD99-4519-ADD3-B54ED096463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3026480" y="236220"/>
          <a:ext cx="2352530" cy="440690"/>
        </a:xfrm>
        <a:prstGeom prst="rect">
          <a:avLst/>
        </a:prstGeom>
        <a:noFill/>
        <a:ln w="9525">
          <a:noFill/>
          <a:miter lim="800000"/>
          <a:headEnd/>
          <a:tailEnd/>
        </a:ln>
      </xdr:spPr>
    </xdr:pic>
    <xdr:clientData/>
  </xdr:twoCellAnchor>
  <xdr:twoCellAnchor editAs="oneCell">
    <xdr:from>
      <xdr:col>1</xdr:col>
      <xdr:colOff>26670</xdr:colOff>
      <xdr:row>2</xdr:row>
      <xdr:rowOff>110295</xdr:rowOff>
    </xdr:from>
    <xdr:to>
      <xdr:col>5</xdr:col>
      <xdr:colOff>335280</xdr:colOff>
      <xdr:row>8</xdr:row>
      <xdr:rowOff>89714</xdr:rowOff>
    </xdr:to>
    <xdr:pic>
      <xdr:nvPicPr>
        <xdr:cNvPr id="4" name="Picture 3">
          <a:extLst>
            <a:ext uri="{FF2B5EF4-FFF2-40B4-BE49-F238E27FC236}">
              <a16:creationId xmlns:a16="http://schemas.microsoft.com/office/drawing/2014/main" id="{B40C2F6B-9DBA-45E4-9BEC-A9A5E5065088}"/>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836" t="7352" r="4991" b="11909"/>
        <a:stretch/>
      </xdr:blipFill>
      <xdr:spPr bwMode="auto">
        <a:xfrm>
          <a:off x="575310" y="552255"/>
          <a:ext cx="2366010" cy="1190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5482A-F688-4503-9E11-E35C358824C7}">
  <dimension ref="A1:Z51"/>
  <sheetViews>
    <sheetView showGridLines="0" showZeros="0" tabSelected="1" zoomScaleNormal="100" zoomScaleSheetLayoutView="85" workbookViewId="0">
      <selection activeCell="P2" sqref="P2"/>
    </sheetView>
  </sheetViews>
  <sheetFormatPr defaultColWidth="9" defaultRowHeight="18" x14ac:dyDescent="0.25"/>
  <cols>
    <col min="1" max="1" width="7.25" style="2" customWidth="1"/>
    <col min="2" max="2" width="6.875" style="2" bestFit="1" customWidth="1"/>
    <col min="3" max="9" width="6.75" style="2" customWidth="1"/>
    <col min="10" max="10" width="6.875" style="2" bestFit="1" customWidth="1"/>
    <col min="11" max="16" width="6.75" style="2" customWidth="1"/>
    <col min="17" max="17" width="5.25" style="2" bestFit="1" customWidth="1"/>
    <col min="18" max="18" width="8.625" style="2" customWidth="1"/>
    <col min="19" max="27" width="9" style="2" customWidth="1"/>
    <col min="28" max="16384" width="9" style="2"/>
  </cols>
  <sheetData>
    <row r="1" spans="1:25" x14ac:dyDescent="0.25">
      <c r="A1" s="1"/>
      <c r="B1" s="1"/>
      <c r="C1" s="1"/>
      <c r="D1" s="1"/>
    </row>
    <row r="2" spans="1:25" x14ac:dyDescent="0.35">
      <c r="A2" s="1"/>
      <c r="B2" s="3"/>
      <c r="C2" s="1"/>
      <c r="D2" s="1"/>
      <c r="L2" s="4"/>
      <c r="M2" s="4"/>
      <c r="N2" s="4"/>
      <c r="O2" s="5" t="s">
        <v>0</v>
      </c>
      <c r="P2" s="6">
        <v>45</v>
      </c>
      <c r="Q2" s="7"/>
    </row>
    <row r="3" spans="1:25" x14ac:dyDescent="0.25">
      <c r="A3" s="1"/>
      <c r="B3" s="1"/>
      <c r="C3" s="1"/>
      <c r="D3" s="1"/>
      <c r="L3" s="4"/>
      <c r="M3" s="4"/>
      <c r="N3" s="4"/>
      <c r="O3" s="5" t="s">
        <v>1</v>
      </c>
      <c r="P3" s="6">
        <v>35</v>
      </c>
      <c r="Q3" s="7"/>
    </row>
    <row r="4" spans="1:25" ht="15.6" customHeight="1" x14ac:dyDescent="0.25">
      <c r="L4" s="4"/>
      <c r="M4" s="4"/>
      <c r="N4" s="4"/>
      <c r="O4" s="5" t="s">
        <v>2</v>
      </c>
      <c r="P4" s="6">
        <v>20</v>
      </c>
      <c r="Q4" s="7"/>
      <c r="Y4" s="8"/>
    </row>
    <row r="5" spans="1:25" ht="15.6" customHeight="1" x14ac:dyDescent="0.25">
      <c r="E5" s="9"/>
      <c r="F5" s="97" t="s">
        <v>3</v>
      </c>
      <c r="G5" s="97"/>
      <c r="H5" s="97"/>
      <c r="I5" s="97"/>
      <c r="J5" s="97"/>
      <c r="K5" s="97"/>
      <c r="L5" s="4"/>
      <c r="M5" s="4"/>
      <c r="N5" s="4"/>
      <c r="O5" s="5" t="s">
        <v>4</v>
      </c>
      <c r="P5" s="6">
        <f>(P2+P3)/2-P4</f>
        <v>20</v>
      </c>
      <c r="Q5" s="7"/>
    </row>
    <row r="6" spans="1:25" ht="15.6" customHeight="1" x14ac:dyDescent="0.25">
      <c r="E6" s="9"/>
      <c r="F6" s="97"/>
      <c r="G6" s="97"/>
      <c r="H6" s="97"/>
      <c r="I6" s="97"/>
      <c r="J6" s="97"/>
      <c r="K6" s="97"/>
      <c r="L6" s="10"/>
      <c r="M6" s="4"/>
      <c r="N6" s="4"/>
      <c r="O6" s="4"/>
      <c r="P6" s="11"/>
    </row>
    <row r="7" spans="1:25" ht="15.6" customHeight="1" x14ac:dyDescent="0.25">
      <c r="A7" s="8"/>
      <c r="B7" s="8"/>
      <c r="C7" s="8"/>
      <c r="D7" s="8"/>
      <c r="E7" s="9"/>
      <c r="F7" s="97"/>
      <c r="G7" s="97"/>
      <c r="H7" s="97"/>
      <c r="I7" s="97"/>
      <c r="J7" s="97"/>
      <c r="K7" s="97"/>
      <c r="L7" s="10"/>
      <c r="N7" s="4"/>
      <c r="O7" s="5" t="s">
        <v>5</v>
      </c>
      <c r="P7" s="12">
        <v>1500</v>
      </c>
      <c r="Q7" s="7"/>
    </row>
    <row r="8" spans="1:25" ht="15.6" customHeight="1" x14ac:dyDescent="0.25">
      <c r="A8" s="8"/>
      <c r="B8" s="8"/>
      <c r="C8" s="8"/>
      <c r="D8" s="8"/>
      <c r="E8" s="9"/>
      <c r="F8" s="97"/>
      <c r="G8" s="97"/>
      <c r="H8" s="97"/>
      <c r="I8" s="97"/>
      <c r="J8" s="97"/>
      <c r="K8" s="97"/>
      <c r="L8" s="10"/>
      <c r="N8" s="4"/>
      <c r="O8" s="5" t="s">
        <v>6</v>
      </c>
      <c r="P8" s="13">
        <v>0.15</v>
      </c>
      <c r="Q8" s="14">
        <f>P7*(1+P8)</f>
        <v>1724.9999999999998</v>
      </c>
    </row>
    <row r="9" spans="1:25" ht="15.6" customHeight="1" x14ac:dyDescent="0.25">
      <c r="A9" s="14"/>
      <c r="E9" s="9"/>
      <c r="F9" s="15"/>
      <c r="G9" s="15"/>
      <c r="H9" s="15"/>
      <c r="I9" s="15"/>
      <c r="J9" s="15"/>
      <c r="K9" s="15"/>
      <c r="L9" s="10"/>
      <c r="N9" s="4"/>
      <c r="O9" s="5" t="s">
        <v>7</v>
      </c>
      <c r="P9" s="13"/>
      <c r="Q9" s="14">
        <f>P7*(1-P9)</f>
        <v>1500</v>
      </c>
    </row>
    <row r="10" spans="1:25" x14ac:dyDescent="0.25">
      <c r="A10" s="14"/>
      <c r="L10" s="16"/>
      <c r="N10" s="4"/>
      <c r="O10" s="5" t="s">
        <v>8</v>
      </c>
      <c r="P10" s="12">
        <v>300</v>
      </c>
      <c r="Q10" s="7"/>
    </row>
    <row r="11" spans="1:25" x14ac:dyDescent="0.25">
      <c r="A11" s="14"/>
    </row>
    <row r="12" spans="1:25" s="18" customFormat="1" x14ac:dyDescent="0.25">
      <c r="A12" s="17"/>
      <c r="B12" s="92" t="s">
        <v>9</v>
      </c>
      <c r="C12" s="92"/>
      <c r="D12" s="92"/>
      <c r="F12" s="7"/>
      <c r="J12" s="92" t="s">
        <v>10</v>
      </c>
      <c r="K12" s="92"/>
      <c r="L12" s="92"/>
      <c r="N12" s="7"/>
    </row>
    <row r="13" spans="1:25" ht="15.6" customHeight="1" x14ac:dyDescent="0.25">
      <c r="A13" s="14"/>
      <c r="B13" s="94" t="s">
        <v>11</v>
      </c>
      <c r="C13" s="88" t="s">
        <v>12</v>
      </c>
      <c r="D13" s="89"/>
      <c r="E13" s="89"/>
      <c r="F13" s="89"/>
      <c r="G13" s="89"/>
      <c r="H13" s="90"/>
      <c r="J13" s="94" t="s">
        <v>11</v>
      </c>
      <c r="K13" s="88" t="s">
        <v>12</v>
      </c>
      <c r="L13" s="89"/>
      <c r="M13" s="89"/>
      <c r="N13" s="89"/>
      <c r="O13" s="89"/>
      <c r="P13" s="90"/>
    </row>
    <row r="14" spans="1:25" x14ac:dyDescent="0.25">
      <c r="A14" s="14"/>
      <c r="B14" s="95"/>
      <c r="C14" s="19">
        <v>84</v>
      </c>
      <c r="D14" s="20">
        <v>127</v>
      </c>
      <c r="E14" s="21">
        <v>170</v>
      </c>
      <c r="F14" s="21">
        <v>214</v>
      </c>
      <c r="G14" s="21">
        <v>252</v>
      </c>
      <c r="H14" s="21">
        <v>296</v>
      </c>
      <c r="J14" s="95"/>
      <c r="K14" s="19">
        <v>80</v>
      </c>
      <c r="L14" s="20">
        <v>123</v>
      </c>
      <c r="M14" s="21">
        <v>166</v>
      </c>
      <c r="N14" s="21">
        <v>209</v>
      </c>
      <c r="O14" s="21">
        <v>252</v>
      </c>
      <c r="P14" s="21">
        <v>296</v>
      </c>
    </row>
    <row r="15" spans="1:25" ht="18.75" thickBot="1" x14ac:dyDescent="0.3">
      <c r="A15" s="22"/>
      <c r="B15" s="23">
        <v>1</v>
      </c>
      <c r="C15" s="24">
        <f>7.6725*$P$5^0.9856*($B15*10)^0.8185*0.41</f>
        <v>396.74907011902803</v>
      </c>
      <c r="D15" s="24">
        <f>7.6725*$P$5^0.9856*($B15*10)^0.8185*0.71</f>
        <v>687.05326776709728</v>
      </c>
      <c r="E15" s="24">
        <f>7.6725*$P$5^0.9856*($B15*10)^0.8185*1.224</f>
        <v>1184.4411264041228</v>
      </c>
      <c r="F15" s="24">
        <f>7.6725*$P$5^0.9856*($B15*10)^0.8185*1.482</f>
        <v>1434.1027363814624</v>
      </c>
      <c r="G15" s="24">
        <f>7.6725*$P$5^0.9856*($B15*10)^0.8185*1.996</f>
        <v>1931.4905950184877</v>
      </c>
      <c r="H15" s="25">
        <f>7.6725*$P$5^0.9856*($B15*10)^0.8185*2.516</f>
        <v>2434.6845376084748</v>
      </c>
      <c r="J15" s="23">
        <v>1</v>
      </c>
      <c r="K15" s="26">
        <f>C15/(1.163*($P$2-$P$3))</f>
        <v>34.11427945993362</v>
      </c>
      <c r="L15" s="26">
        <f t="shared" ref="L15:P19" si="0">D15/(1.163*($P$2-$P$3))</f>
        <v>59.075947357446019</v>
      </c>
      <c r="M15" s="26">
        <f t="shared" si="0"/>
        <v>101.84360502185062</v>
      </c>
      <c r="N15" s="26">
        <f t="shared" si="0"/>
        <v>123.31063941371129</v>
      </c>
      <c r="O15" s="26">
        <f t="shared" si="0"/>
        <v>166.07829707811587</v>
      </c>
      <c r="P15" s="27">
        <f t="shared" si="0"/>
        <v>209.34518810047072</v>
      </c>
    </row>
    <row r="16" spans="1:25" ht="18.75" thickBot="1" x14ac:dyDescent="0.3">
      <c r="B16" s="28">
        <v>0.8</v>
      </c>
      <c r="C16" s="29">
        <f t="shared" ref="C16:C19" si="1">7.6725*$P$5^0.9856*($B16*10)^0.8185*0.41</f>
        <v>330.51796634140157</v>
      </c>
      <c r="D16" s="29">
        <f t="shared" ref="D16:D19" si="2">7.6725*$P$5^0.9856*($B16*10)^0.8185*0.71</f>
        <v>572.36038073754912</v>
      </c>
      <c r="E16" s="30">
        <f t="shared" ref="E16:E19" si="3">7.6725*$P$5^0.9856*($B16*10)^0.8185*1.224</f>
        <v>986.71705073628186</v>
      </c>
      <c r="F16" s="30">
        <f t="shared" ref="F16:F19" si="4">7.6725*$P$5^0.9856*($B16*10)^0.8185*1.482</f>
        <v>1194.7015271169687</v>
      </c>
      <c r="G16" s="30">
        <f t="shared" ref="G16:G19" si="5">7.6725*$P$5^0.9856*($B16*10)^0.8185*1.996</f>
        <v>1609.0581971157014</v>
      </c>
      <c r="H16" s="30">
        <f t="shared" ref="H16:H19" si="6">7.6725*$P$5^0.9856*($B16*10)^0.8185*2.516</f>
        <v>2028.2517154023571</v>
      </c>
      <c r="J16" s="28">
        <v>0.8</v>
      </c>
      <c r="K16" s="31">
        <f t="shared" ref="K16:K19" si="7">C16/(1.163*($P$2-$P$3))</f>
        <v>28.419429608031088</v>
      </c>
      <c r="L16" s="31">
        <f t="shared" si="0"/>
        <v>49.214134199273353</v>
      </c>
      <c r="M16" s="32">
        <f t="shared" si="0"/>
        <v>84.842394732268431</v>
      </c>
      <c r="N16" s="32">
        <f t="shared" si="0"/>
        <v>102.72584068073677</v>
      </c>
      <c r="O16" s="32">
        <f t="shared" si="0"/>
        <v>138.35410121373184</v>
      </c>
      <c r="P16" s="32">
        <f t="shared" si="0"/>
        <v>174.39825583855176</v>
      </c>
    </row>
    <row r="17" spans="1:25" x14ac:dyDescent="0.25">
      <c r="B17" s="33">
        <v>0.6</v>
      </c>
      <c r="C17" s="34">
        <f t="shared" si="1"/>
        <v>261.17566910048652</v>
      </c>
      <c r="D17" s="34">
        <f t="shared" si="2"/>
        <v>452.27981722279378</v>
      </c>
      <c r="E17" s="35">
        <f t="shared" si="3"/>
        <v>779.70492433901347</v>
      </c>
      <c r="F17" s="35">
        <f t="shared" si="4"/>
        <v>944.05449172419776</v>
      </c>
      <c r="G17" s="35">
        <f t="shared" si="5"/>
        <v>1271.4795988404173</v>
      </c>
      <c r="H17" s="35">
        <f t="shared" si="6"/>
        <v>1602.7267889190832</v>
      </c>
      <c r="J17" s="33">
        <v>0.6</v>
      </c>
      <c r="K17" s="36">
        <f t="shared" si="7"/>
        <v>22.457065270893079</v>
      </c>
      <c r="L17" s="36">
        <f t="shared" si="0"/>
        <v>38.889064249595336</v>
      </c>
      <c r="M17" s="37">
        <f t="shared" si="0"/>
        <v>67.042555833105197</v>
      </c>
      <c r="N17" s="37">
        <f t="shared" si="0"/>
        <v>81.174074954789134</v>
      </c>
      <c r="O17" s="37">
        <f t="shared" si="0"/>
        <v>109.327566538299</v>
      </c>
      <c r="P17" s="37">
        <f t="shared" si="0"/>
        <v>137.80969810138291</v>
      </c>
    </row>
    <row r="18" spans="1:25" x14ac:dyDescent="0.25">
      <c r="B18" s="38">
        <v>0.4</v>
      </c>
      <c r="C18" s="39">
        <f t="shared" si="1"/>
        <v>187.41399589476131</v>
      </c>
      <c r="D18" s="39">
        <f t="shared" si="2"/>
        <v>324.54618801287933</v>
      </c>
      <c r="E18" s="40">
        <f t="shared" si="3"/>
        <v>559.49934384192159</v>
      </c>
      <c r="F18" s="40">
        <f t="shared" si="4"/>
        <v>677.43302906350311</v>
      </c>
      <c r="G18" s="40">
        <f t="shared" si="5"/>
        <v>912.38618489254532</v>
      </c>
      <c r="H18" s="40">
        <f t="shared" si="6"/>
        <v>1150.0819845639498</v>
      </c>
      <c r="J18" s="38">
        <v>0.4</v>
      </c>
      <c r="K18" s="41">
        <f t="shared" si="7"/>
        <v>16.114703000409399</v>
      </c>
      <c r="L18" s="41">
        <f t="shared" si="0"/>
        <v>27.905949098269932</v>
      </c>
      <c r="M18" s="42">
        <f t="shared" si="0"/>
        <v>48.108284079270987</v>
      </c>
      <c r="N18" s="42">
        <f t="shared" si="0"/>
        <v>58.248755723431046</v>
      </c>
      <c r="O18" s="42">
        <f t="shared" si="0"/>
        <v>78.45109070443209</v>
      </c>
      <c r="P18" s="42">
        <f t="shared" si="0"/>
        <v>98.889250607390352</v>
      </c>
    </row>
    <row r="19" spans="1:25" x14ac:dyDescent="0.25">
      <c r="B19" s="43">
        <v>0.2</v>
      </c>
      <c r="C19" s="44">
        <f t="shared" si="1"/>
        <v>106.26958118506938</v>
      </c>
      <c r="D19" s="44">
        <f t="shared" si="2"/>
        <v>184.02781132048599</v>
      </c>
      <c r="E19" s="45">
        <f t="shared" si="3"/>
        <v>317.25357895249982</v>
      </c>
      <c r="F19" s="45">
        <f t="shared" si="4"/>
        <v>384.12565686895812</v>
      </c>
      <c r="G19" s="45">
        <f t="shared" si="5"/>
        <v>517.35142450097192</v>
      </c>
      <c r="H19" s="45">
        <f t="shared" si="6"/>
        <v>652.13235673569409</v>
      </c>
      <c r="J19" s="43">
        <v>0.2</v>
      </c>
      <c r="K19" s="46">
        <f t="shared" si="7"/>
        <v>9.1375392248554927</v>
      </c>
      <c r="L19" s="46">
        <f t="shared" si="0"/>
        <v>15.823543535725364</v>
      </c>
      <c r="M19" s="47">
        <f t="shared" si="0"/>
        <v>27.278897588349079</v>
      </c>
      <c r="N19" s="47">
        <f t="shared" si="0"/>
        <v>33.028861295697169</v>
      </c>
      <c r="O19" s="47">
        <f t="shared" si="0"/>
        <v>44.484215348320888</v>
      </c>
      <c r="P19" s="47">
        <f t="shared" si="0"/>
        <v>56.073289487162</v>
      </c>
    </row>
    <row r="20" spans="1:25" ht="15.6" customHeight="1" x14ac:dyDescent="0.25">
      <c r="A20" s="48"/>
      <c r="B20" s="91" t="s">
        <v>13</v>
      </c>
      <c r="C20" s="91"/>
      <c r="D20" s="91"/>
      <c r="E20" s="91"/>
      <c r="F20" s="91"/>
      <c r="G20" s="91"/>
      <c r="H20" s="91"/>
    </row>
    <row r="21" spans="1:25" x14ac:dyDescent="0.25">
      <c r="A21" s="48"/>
      <c r="B21" s="49"/>
      <c r="C21" s="49"/>
      <c r="D21" s="49"/>
      <c r="E21" s="49"/>
      <c r="F21" s="49"/>
      <c r="G21" s="49"/>
      <c r="H21" s="49"/>
      <c r="J21" s="50"/>
      <c r="K21" s="50"/>
      <c r="Q21" s="50"/>
      <c r="R21" s="50"/>
      <c r="S21" s="50"/>
      <c r="T21" s="50"/>
      <c r="U21" s="50"/>
      <c r="V21" s="50"/>
      <c r="W21" s="50"/>
      <c r="X21" s="50"/>
      <c r="Y21" s="50"/>
    </row>
    <row r="22" spans="1:25" s="51" customFormat="1" ht="19.899999999999999" customHeight="1" x14ac:dyDescent="0.3">
      <c r="B22" s="92" t="s">
        <v>14</v>
      </c>
      <c r="C22" s="92"/>
      <c r="D22" s="92"/>
      <c r="E22" s="92"/>
      <c r="F22" s="92"/>
      <c r="G22" s="92"/>
      <c r="H22" s="92"/>
      <c r="I22" s="2"/>
      <c r="J22" s="86" t="s">
        <v>15</v>
      </c>
      <c r="K22" s="93"/>
      <c r="L22" s="52"/>
      <c r="M22" s="52"/>
      <c r="N22" s="52"/>
      <c r="O22" s="52"/>
    </row>
    <row r="23" spans="1:25" s="51" customFormat="1" ht="19.899999999999999" customHeight="1" x14ac:dyDescent="0.25">
      <c r="B23" s="94" t="s">
        <v>11</v>
      </c>
      <c r="C23" s="88" t="s">
        <v>12</v>
      </c>
      <c r="D23" s="89"/>
      <c r="E23" s="89"/>
      <c r="F23" s="89"/>
      <c r="G23" s="89"/>
      <c r="H23" s="90"/>
      <c r="I23" s="2"/>
      <c r="J23" s="94" t="s">
        <v>11</v>
      </c>
      <c r="K23" s="96" t="s">
        <v>12</v>
      </c>
      <c r="L23" s="96"/>
      <c r="M23" s="96"/>
      <c r="N23" s="96"/>
      <c r="O23" s="96"/>
      <c r="P23" s="96"/>
      <c r="W23" s="53"/>
      <c r="X23" s="53"/>
      <c r="Y23" s="53"/>
    </row>
    <row r="24" spans="1:25" s="51" customFormat="1" ht="19.899999999999999" customHeight="1" x14ac:dyDescent="0.25">
      <c r="B24" s="95"/>
      <c r="C24" s="19">
        <v>80</v>
      </c>
      <c r="D24" s="20">
        <v>123</v>
      </c>
      <c r="E24" s="21">
        <v>166</v>
      </c>
      <c r="F24" s="21">
        <v>209</v>
      </c>
      <c r="G24" s="21">
        <v>252</v>
      </c>
      <c r="H24" s="21">
        <v>296</v>
      </c>
      <c r="I24" s="2"/>
      <c r="J24" s="95"/>
      <c r="K24" s="19">
        <v>80</v>
      </c>
      <c r="L24" s="20">
        <v>123</v>
      </c>
      <c r="M24" s="21">
        <v>166</v>
      </c>
      <c r="N24" s="21">
        <v>209</v>
      </c>
      <c r="O24" s="21">
        <v>252</v>
      </c>
      <c r="P24" s="21">
        <v>296</v>
      </c>
    </row>
    <row r="25" spans="1:25" s="51" customFormat="1" ht="19.899999999999999" customHeight="1" thickBot="1" x14ac:dyDescent="0.3">
      <c r="B25" s="23">
        <v>1</v>
      </c>
      <c r="C25" s="54">
        <v>30</v>
      </c>
      <c r="D25" s="54">
        <v>31</v>
      </c>
      <c r="E25" s="55">
        <v>32</v>
      </c>
      <c r="F25" s="55">
        <v>34</v>
      </c>
      <c r="G25" s="55">
        <v>36</v>
      </c>
      <c r="H25" s="55">
        <v>37</v>
      </c>
      <c r="I25" s="2"/>
      <c r="J25" s="23">
        <v>1</v>
      </c>
      <c r="K25" s="54">
        <v>165.66300000000001</v>
      </c>
      <c r="L25" s="54">
        <f>$K25*2</f>
        <v>331.32600000000002</v>
      </c>
      <c r="M25" s="55">
        <f>$K25*3</f>
        <v>496.98900000000003</v>
      </c>
      <c r="N25" s="55">
        <f>$K25*4</f>
        <v>662.65200000000004</v>
      </c>
      <c r="O25" s="55">
        <f>$K25*5</f>
        <v>828.31500000000005</v>
      </c>
      <c r="P25" s="55">
        <f>$K25*6</f>
        <v>993.97800000000007</v>
      </c>
    </row>
    <row r="26" spans="1:25" s="51" customFormat="1" ht="19.899999999999999" customHeight="1" thickBot="1" x14ac:dyDescent="0.3">
      <c r="B26" s="28">
        <v>0.8</v>
      </c>
      <c r="C26" s="56">
        <v>24</v>
      </c>
      <c r="D26" s="56">
        <v>25.5</v>
      </c>
      <c r="E26" s="57">
        <v>26.5</v>
      </c>
      <c r="F26" s="57">
        <v>27.5</v>
      </c>
      <c r="G26" s="57">
        <v>29.5</v>
      </c>
      <c r="H26" s="57">
        <v>30.5</v>
      </c>
      <c r="I26" s="2"/>
      <c r="J26" s="28">
        <v>0.8</v>
      </c>
      <c r="K26" s="56">
        <v>132.11099999999999</v>
      </c>
      <c r="L26" s="56">
        <f t="shared" ref="L26:L29" si="8">$K26*2</f>
        <v>264.22199999999998</v>
      </c>
      <c r="M26" s="57">
        <f t="shared" ref="M26:M29" si="9">$K26*3</f>
        <v>396.33299999999997</v>
      </c>
      <c r="N26" s="57">
        <f t="shared" ref="N26:N29" si="10">$K26*4</f>
        <v>528.44399999999996</v>
      </c>
      <c r="O26" s="57">
        <f t="shared" ref="O26:O29" si="11">$K26*5</f>
        <v>660.55499999999995</v>
      </c>
      <c r="P26" s="57">
        <f t="shared" ref="P26:P29" si="12">$K26*6</f>
        <v>792.66599999999994</v>
      </c>
    </row>
    <row r="27" spans="1:25" s="51" customFormat="1" ht="19.899999999999999" customHeight="1" x14ac:dyDescent="0.25">
      <c r="B27" s="33">
        <v>0.6</v>
      </c>
      <c r="C27" s="58">
        <v>19</v>
      </c>
      <c r="D27" s="58">
        <v>20</v>
      </c>
      <c r="E27" s="59">
        <v>21</v>
      </c>
      <c r="F27" s="59">
        <v>21</v>
      </c>
      <c r="G27" s="59">
        <v>23</v>
      </c>
      <c r="H27" s="59">
        <v>24</v>
      </c>
      <c r="I27" s="2"/>
      <c r="J27" s="33">
        <v>0.6</v>
      </c>
      <c r="K27" s="58">
        <v>93.316500000000005</v>
      </c>
      <c r="L27" s="58">
        <f t="shared" si="8"/>
        <v>186.63300000000001</v>
      </c>
      <c r="M27" s="59">
        <f t="shared" si="9"/>
        <v>279.9495</v>
      </c>
      <c r="N27" s="59">
        <f t="shared" si="10"/>
        <v>373.26600000000002</v>
      </c>
      <c r="O27" s="59">
        <f t="shared" si="11"/>
        <v>466.58250000000004</v>
      </c>
      <c r="P27" s="59">
        <f t="shared" si="12"/>
        <v>559.899</v>
      </c>
    </row>
    <row r="28" spans="1:25" s="51" customFormat="1" ht="19.899999999999999" customHeight="1" x14ac:dyDescent="0.25">
      <c r="B28" s="38">
        <v>0.4</v>
      </c>
      <c r="C28" s="60">
        <v>17</v>
      </c>
      <c r="D28" s="60">
        <v>18</v>
      </c>
      <c r="E28" s="61">
        <v>19</v>
      </c>
      <c r="F28" s="61">
        <v>19</v>
      </c>
      <c r="G28" s="61">
        <v>20</v>
      </c>
      <c r="H28" s="61">
        <v>21</v>
      </c>
      <c r="I28" s="2"/>
      <c r="J28" s="38">
        <v>0.4</v>
      </c>
      <c r="K28" s="60">
        <v>57.667499999999997</v>
      </c>
      <c r="L28" s="60">
        <f t="shared" si="8"/>
        <v>115.33499999999999</v>
      </c>
      <c r="M28" s="61">
        <f t="shared" si="9"/>
        <v>173.0025</v>
      </c>
      <c r="N28" s="61">
        <f t="shared" si="10"/>
        <v>230.67</v>
      </c>
      <c r="O28" s="61">
        <f t="shared" si="11"/>
        <v>288.33749999999998</v>
      </c>
      <c r="P28" s="61">
        <f t="shared" si="12"/>
        <v>346.005</v>
      </c>
    </row>
    <row r="29" spans="1:25" s="51" customFormat="1" ht="19.899999999999999" customHeight="1" x14ac:dyDescent="0.25">
      <c r="B29" s="43">
        <v>0.2</v>
      </c>
      <c r="C29" s="62" t="s">
        <v>16</v>
      </c>
      <c r="D29" s="62" t="s">
        <v>16</v>
      </c>
      <c r="E29" s="63" t="s">
        <v>16</v>
      </c>
      <c r="F29" s="63" t="s">
        <v>16</v>
      </c>
      <c r="G29" s="63">
        <v>18</v>
      </c>
      <c r="H29" s="63">
        <v>19</v>
      </c>
      <c r="I29" s="2"/>
      <c r="J29" s="43">
        <v>0.2</v>
      </c>
      <c r="K29" s="62">
        <v>18.2439</v>
      </c>
      <c r="L29" s="62">
        <f t="shared" si="8"/>
        <v>36.4878</v>
      </c>
      <c r="M29" s="63">
        <f t="shared" si="9"/>
        <v>54.731700000000004</v>
      </c>
      <c r="N29" s="63">
        <f t="shared" si="10"/>
        <v>72.9756</v>
      </c>
      <c r="O29" s="63">
        <f t="shared" si="11"/>
        <v>91.219499999999996</v>
      </c>
      <c r="P29" s="63">
        <f t="shared" si="12"/>
        <v>109.46340000000001</v>
      </c>
    </row>
    <row r="30" spans="1:25" s="51" customFormat="1" ht="19.899999999999999" customHeight="1" x14ac:dyDescent="0.25">
      <c r="I30" s="2"/>
    </row>
    <row r="31" spans="1:25" s="51" customFormat="1" ht="19.899999999999999" customHeight="1" x14ac:dyDescent="0.3">
      <c r="B31" s="86" t="s">
        <v>17</v>
      </c>
      <c r="C31" s="86"/>
      <c r="D31" s="86"/>
      <c r="E31" s="86"/>
      <c r="F31" s="86"/>
      <c r="G31" s="86"/>
      <c r="I31" s="2"/>
      <c r="J31" s="86" t="s">
        <v>18</v>
      </c>
      <c r="K31" s="86"/>
      <c r="L31" s="86"/>
      <c r="M31" s="86"/>
      <c r="N31" s="86"/>
      <c r="O31" s="86"/>
    </row>
    <row r="32" spans="1:25" s="51" customFormat="1" ht="19.899999999999999" customHeight="1" x14ac:dyDescent="0.25">
      <c r="B32" s="87" t="s">
        <v>11</v>
      </c>
      <c r="C32" s="88" t="s">
        <v>12</v>
      </c>
      <c r="D32" s="89"/>
      <c r="E32" s="89"/>
      <c r="F32" s="89"/>
      <c r="G32" s="89"/>
      <c r="H32" s="90"/>
      <c r="I32" s="2"/>
      <c r="J32" s="87" t="s">
        <v>11</v>
      </c>
      <c r="K32" s="88" t="s">
        <v>12</v>
      </c>
      <c r="L32" s="89"/>
      <c r="M32" s="89"/>
      <c r="N32" s="89"/>
      <c r="O32" s="89"/>
      <c r="P32" s="90"/>
    </row>
    <row r="33" spans="1:26" s="51" customFormat="1" ht="19.899999999999999" customHeight="1" x14ac:dyDescent="0.25">
      <c r="B33" s="87"/>
      <c r="C33" s="19">
        <v>80</v>
      </c>
      <c r="D33" s="20">
        <v>123</v>
      </c>
      <c r="E33" s="21">
        <v>166</v>
      </c>
      <c r="F33" s="21">
        <v>209</v>
      </c>
      <c r="G33" s="21">
        <v>252</v>
      </c>
      <c r="H33" s="21">
        <v>296</v>
      </c>
      <c r="I33" s="2"/>
      <c r="J33" s="87"/>
      <c r="K33" s="19">
        <v>80</v>
      </c>
      <c r="L33" s="20">
        <v>123</v>
      </c>
      <c r="M33" s="21">
        <v>166</v>
      </c>
      <c r="N33" s="21">
        <v>209</v>
      </c>
      <c r="O33" s="21">
        <v>252</v>
      </c>
      <c r="P33" s="21">
        <v>296</v>
      </c>
    </row>
    <row r="34" spans="1:26" s="51" customFormat="1" ht="19.899999999999999" customHeight="1" x14ac:dyDescent="0.25">
      <c r="B34" s="23">
        <v>1</v>
      </c>
      <c r="C34" s="64">
        <v>7.4311700000000008E-2</v>
      </c>
      <c r="D34" s="64">
        <v>9.6194899999999986E-2</v>
      </c>
      <c r="E34" s="64">
        <v>0.11807809999999999</v>
      </c>
      <c r="F34" s="64">
        <v>0.13996129999999998</v>
      </c>
      <c r="G34" s="64">
        <v>0.1618445</v>
      </c>
      <c r="H34" s="64">
        <v>0.18372769999999999</v>
      </c>
      <c r="I34" s="2"/>
      <c r="J34" s="65">
        <v>1</v>
      </c>
      <c r="K34" s="66">
        <f>C34*230</f>
        <v>17.091691000000001</v>
      </c>
      <c r="L34" s="66">
        <f t="shared" ref="L34:P38" si="13">D34*230</f>
        <v>22.124826999999996</v>
      </c>
      <c r="M34" s="66">
        <f t="shared" si="13"/>
        <v>27.157962999999999</v>
      </c>
      <c r="N34" s="66">
        <f t="shared" si="13"/>
        <v>32.191098999999994</v>
      </c>
      <c r="O34" s="66">
        <f t="shared" si="13"/>
        <v>37.224235</v>
      </c>
      <c r="P34" s="66">
        <f t="shared" si="13"/>
        <v>42.257370999999999</v>
      </c>
      <c r="Q34" s="67"/>
      <c r="R34" s="67"/>
      <c r="S34" s="67"/>
      <c r="T34" s="67"/>
      <c r="U34" s="67"/>
      <c r="V34" s="67"/>
      <c r="W34" s="67"/>
    </row>
    <row r="35" spans="1:26" s="51" customFormat="1" ht="19.899999999999999" customHeight="1" x14ac:dyDescent="0.25">
      <c r="B35" s="38">
        <v>0.8</v>
      </c>
      <c r="C35" s="68">
        <v>6.9935060000000007E-2</v>
      </c>
      <c r="D35" s="68">
        <v>8.7441619999999998E-2</v>
      </c>
      <c r="E35" s="68">
        <v>0.10494818</v>
      </c>
      <c r="F35" s="68">
        <v>0.12245473999999999</v>
      </c>
      <c r="G35" s="68">
        <v>0.13996129999999998</v>
      </c>
      <c r="H35" s="68">
        <v>0.15746786000000002</v>
      </c>
      <c r="I35" s="2"/>
      <c r="J35" s="69">
        <v>0.8</v>
      </c>
      <c r="K35" s="70">
        <f t="shared" ref="K35:K38" si="14">C35*230</f>
        <v>16.0850638</v>
      </c>
      <c r="L35" s="70">
        <f t="shared" si="13"/>
        <v>20.111572599999999</v>
      </c>
      <c r="M35" s="70">
        <f t="shared" si="13"/>
        <v>24.138081400000001</v>
      </c>
      <c r="N35" s="70">
        <f t="shared" si="13"/>
        <v>28.164590199999999</v>
      </c>
      <c r="O35" s="70">
        <f t="shared" si="13"/>
        <v>32.191098999999994</v>
      </c>
      <c r="P35" s="70">
        <f t="shared" si="13"/>
        <v>36.217607800000003</v>
      </c>
      <c r="Q35" s="67"/>
      <c r="R35" s="67"/>
      <c r="S35" s="67"/>
      <c r="T35" s="67"/>
      <c r="U35" s="67"/>
      <c r="V35" s="67"/>
      <c r="W35" s="67"/>
    </row>
    <row r="36" spans="1:26" s="51" customFormat="1" ht="19.899999999999999" customHeight="1" x14ac:dyDescent="0.25">
      <c r="B36" s="38">
        <v>0.6</v>
      </c>
      <c r="C36" s="68">
        <v>6.5558419999999992E-2</v>
      </c>
      <c r="D36" s="68">
        <v>7.8688340000000009E-2</v>
      </c>
      <c r="E36" s="68">
        <v>9.1818259999999999E-2</v>
      </c>
      <c r="F36" s="68">
        <v>0.10494818</v>
      </c>
      <c r="G36" s="68">
        <v>0.11807809999999999</v>
      </c>
      <c r="H36" s="68">
        <v>0.13120801999999998</v>
      </c>
      <c r="I36" s="2"/>
      <c r="J36" s="71">
        <v>0.6</v>
      </c>
      <c r="K36" s="70">
        <f t="shared" si="14"/>
        <v>15.078436599999998</v>
      </c>
      <c r="L36" s="70">
        <f t="shared" si="13"/>
        <v>18.098318200000001</v>
      </c>
      <c r="M36" s="70">
        <f t="shared" si="13"/>
        <v>21.118199799999999</v>
      </c>
      <c r="N36" s="70">
        <f t="shared" si="13"/>
        <v>24.138081400000001</v>
      </c>
      <c r="O36" s="70">
        <f t="shared" si="13"/>
        <v>27.157962999999999</v>
      </c>
      <c r="P36" s="70">
        <f t="shared" si="13"/>
        <v>30.177844599999997</v>
      </c>
      <c r="Q36" s="67"/>
      <c r="R36" s="67"/>
      <c r="S36" s="67"/>
      <c r="T36" s="67"/>
      <c r="U36" s="67"/>
      <c r="V36" s="67"/>
      <c r="W36" s="67"/>
    </row>
    <row r="37" spans="1:26" s="51" customFormat="1" ht="19.899999999999999" customHeight="1" x14ac:dyDescent="0.25">
      <c r="B37" s="38">
        <v>0.4</v>
      </c>
      <c r="C37" s="68">
        <v>6.1181780000000005E-2</v>
      </c>
      <c r="D37" s="68">
        <v>6.9935060000000007E-2</v>
      </c>
      <c r="E37" s="68">
        <v>7.8688340000000009E-2</v>
      </c>
      <c r="F37" s="68">
        <v>8.7441619999999998E-2</v>
      </c>
      <c r="G37" s="68">
        <v>9.61949E-2</v>
      </c>
      <c r="H37" s="68">
        <v>0.10494818</v>
      </c>
      <c r="I37" s="2"/>
      <c r="J37" s="72">
        <v>0.4</v>
      </c>
      <c r="K37" s="70">
        <f t="shared" si="14"/>
        <v>14.071809400000001</v>
      </c>
      <c r="L37" s="70">
        <f t="shared" si="13"/>
        <v>16.0850638</v>
      </c>
      <c r="M37" s="70">
        <f t="shared" si="13"/>
        <v>18.098318200000001</v>
      </c>
      <c r="N37" s="70">
        <f t="shared" si="13"/>
        <v>20.111572599999999</v>
      </c>
      <c r="O37" s="70">
        <f t="shared" si="13"/>
        <v>22.124827</v>
      </c>
      <c r="P37" s="70">
        <f t="shared" si="13"/>
        <v>24.138081400000001</v>
      </c>
      <c r="Q37" s="67"/>
      <c r="R37" s="67"/>
      <c r="S37" s="67"/>
      <c r="T37" s="67"/>
      <c r="U37" s="67"/>
      <c r="V37" s="67"/>
      <c r="W37" s="67"/>
    </row>
    <row r="38" spans="1:26" s="51" customFormat="1" ht="19.899999999999999" customHeight="1" x14ac:dyDescent="0.25">
      <c r="B38" s="43">
        <v>0.2</v>
      </c>
      <c r="C38" s="73">
        <v>5.6805140000000004E-2</v>
      </c>
      <c r="D38" s="73">
        <v>6.1181780000000005E-2</v>
      </c>
      <c r="E38" s="73">
        <v>6.5558419999999992E-2</v>
      </c>
      <c r="F38" s="73">
        <v>6.9935060000000007E-2</v>
      </c>
      <c r="G38" s="73">
        <v>7.4311700000000008E-2</v>
      </c>
      <c r="H38" s="73">
        <v>7.8688340000000009E-2</v>
      </c>
      <c r="I38" s="2"/>
      <c r="J38" s="74">
        <v>0.2</v>
      </c>
      <c r="K38" s="75">
        <f t="shared" si="14"/>
        <v>13.065182200000001</v>
      </c>
      <c r="L38" s="75">
        <f t="shared" si="13"/>
        <v>14.071809400000001</v>
      </c>
      <c r="M38" s="75">
        <f t="shared" si="13"/>
        <v>15.078436599999998</v>
      </c>
      <c r="N38" s="75">
        <f t="shared" si="13"/>
        <v>16.0850638</v>
      </c>
      <c r="O38" s="75">
        <f t="shared" si="13"/>
        <v>17.091691000000001</v>
      </c>
      <c r="P38" s="75">
        <f t="shared" si="13"/>
        <v>18.098318200000001</v>
      </c>
      <c r="Q38" s="67"/>
      <c r="R38" s="67"/>
      <c r="S38" s="67"/>
      <c r="T38" s="67"/>
      <c r="U38" s="67"/>
      <c r="V38" s="67"/>
      <c r="W38" s="67"/>
    </row>
    <row r="39" spans="1:26" s="51" customFormat="1" x14ac:dyDescent="0.25">
      <c r="C39" s="76"/>
      <c r="D39" s="76"/>
      <c r="E39" s="76"/>
      <c r="F39" s="76"/>
      <c r="G39" s="76"/>
      <c r="H39" s="76"/>
      <c r="I39" s="2"/>
    </row>
    <row r="40" spans="1:26" x14ac:dyDescent="0.3">
      <c r="A40" s="48"/>
      <c r="B40" s="86" t="s">
        <v>19</v>
      </c>
      <c r="C40" s="86"/>
      <c r="D40" s="86"/>
      <c r="E40" s="86"/>
      <c r="F40" s="86"/>
      <c r="G40" s="86"/>
      <c r="H40" s="77"/>
      <c r="K40" s="50"/>
      <c r="L40" s="50"/>
      <c r="R40" s="50"/>
      <c r="S40" s="50"/>
      <c r="T40" s="50"/>
      <c r="U40" s="50"/>
      <c r="V40" s="50"/>
      <c r="W40" s="50"/>
      <c r="X40" s="50"/>
      <c r="Y40" s="50"/>
      <c r="Z40" s="50"/>
    </row>
    <row r="41" spans="1:26" x14ac:dyDescent="0.25">
      <c r="A41" s="48"/>
      <c r="B41" s="87" t="s">
        <v>11</v>
      </c>
      <c r="C41" s="88" t="s">
        <v>12</v>
      </c>
      <c r="D41" s="89"/>
      <c r="E41" s="89"/>
      <c r="F41" s="89"/>
      <c r="G41" s="89"/>
      <c r="H41" s="90"/>
      <c r="L41" s="50"/>
      <c r="R41" s="50"/>
      <c r="S41" s="50"/>
      <c r="T41" s="50"/>
      <c r="U41" s="50"/>
      <c r="V41" s="50"/>
      <c r="W41" s="50"/>
      <c r="X41" s="50"/>
      <c r="Y41" s="50"/>
      <c r="Z41" s="50"/>
    </row>
    <row r="42" spans="1:26" x14ac:dyDescent="0.25">
      <c r="A42" s="48"/>
      <c r="B42" s="87"/>
      <c r="C42" s="19">
        <v>85</v>
      </c>
      <c r="D42" s="20">
        <v>115</v>
      </c>
      <c r="E42" s="21">
        <v>165</v>
      </c>
      <c r="F42" s="21">
        <v>190</v>
      </c>
      <c r="G42" s="21">
        <v>245</v>
      </c>
      <c r="H42" s="21">
        <v>295</v>
      </c>
      <c r="K42" s="78"/>
      <c r="L42" s="50"/>
      <c r="R42" s="50"/>
      <c r="S42" s="50"/>
      <c r="T42" s="50"/>
      <c r="U42" s="50"/>
      <c r="V42" s="50"/>
      <c r="W42" s="50"/>
      <c r="X42" s="50"/>
      <c r="Y42" s="50"/>
      <c r="Z42" s="50"/>
    </row>
    <row r="43" spans="1:26" x14ac:dyDescent="0.25">
      <c r="A43" s="48"/>
      <c r="B43" s="65">
        <v>1</v>
      </c>
      <c r="C43" s="66">
        <f t="shared" ref="C43:D47" si="15">$E43*C$42/$E$42</f>
        <v>0.82182576515604433</v>
      </c>
      <c r="D43" s="66">
        <f t="shared" si="15"/>
        <v>1.1118819175640597</v>
      </c>
      <c r="E43" s="66">
        <f>0.001159*M15^1.7131/2</f>
        <v>1.5953088382440859</v>
      </c>
      <c r="F43" s="66">
        <f>$E43*F$42/$E$42</f>
        <v>1.8370222985840989</v>
      </c>
      <c r="G43" s="66">
        <f t="shared" ref="G43:H43" si="16">$E43*G$42/$E$42</f>
        <v>2.3687919113321274</v>
      </c>
      <c r="H43" s="66">
        <f t="shared" si="16"/>
        <v>2.8522188320121535</v>
      </c>
      <c r="K43" s="78"/>
      <c r="L43" s="50"/>
      <c r="R43" s="50"/>
      <c r="S43" s="50"/>
      <c r="T43" s="50"/>
      <c r="U43" s="50"/>
      <c r="V43" s="50"/>
      <c r="W43" s="50"/>
      <c r="X43" s="50"/>
      <c r="Y43" s="50"/>
      <c r="Z43" s="50"/>
    </row>
    <row r="44" spans="1:26" x14ac:dyDescent="0.25">
      <c r="A44" s="48"/>
      <c r="B44" s="69">
        <v>0.8</v>
      </c>
      <c r="C44" s="70">
        <f t="shared" si="15"/>
        <v>0.60102870191474322</v>
      </c>
      <c r="D44" s="70">
        <f t="shared" si="15"/>
        <v>0.81315647906112321</v>
      </c>
      <c r="E44" s="70">
        <f t="shared" ref="E44:E47" si="17">0.001159*M16^1.7131/2</f>
        <v>1.1667027743050897</v>
      </c>
      <c r="F44" s="70">
        <f t="shared" ref="F44:H47" si="18">$E44*F$42/$E$42</f>
        <v>1.3434759219270729</v>
      </c>
      <c r="G44" s="70">
        <f t="shared" si="18"/>
        <v>1.7323768466954361</v>
      </c>
      <c r="H44" s="70">
        <f t="shared" si="18"/>
        <v>2.0859231419394031</v>
      </c>
      <c r="K44" s="78"/>
      <c r="L44" s="50"/>
      <c r="R44" s="50"/>
      <c r="S44" s="50"/>
      <c r="T44" s="50"/>
      <c r="U44" s="50"/>
      <c r="V44" s="50"/>
      <c r="W44" s="50"/>
      <c r="X44" s="50"/>
      <c r="Y44" s="50"/>
      <c r="Z44" s="50"/>
    </row>
    <row r="45" spans="1:26" x14ac:dyDescent="0.25">
      <c r="A45" s="48"/>
      <c r="B45" s="71">
        <v>0.6</v>
      </c>
      <c r="C45" s="70">
        <f t="shared" si="15"/>
        <v>0.40152220732023169</v>
      </c>
      <c r="D45" s="70">
        <f t="shared" si="15"/>
        <v>0.54323592755090178</v>
      </c>
      <c r="E45" s="70">
        <f t="shared" si="17"/>
        <v>0.77942546126868506</v>
      </c>
      <c r="F45" s="70">
        <f t="shared" si="18"/>
        <v>0.89752022812757681</v>
      </c>
      <c r="G45" s="70">
        <f t="shared" si="18"/>
        <v>1.1573287152171385</v>
      </c>
      <c r="H45" s="70">
        <f t="shared" si="18"/>
        <v>1.3935182489349218</v>
      </c>
      <c r="K45" s="78"/>
      <c r="L45" s="50"/>
      <c r="R45" s="50"/>
      <c r="S45" s="50"/>
      <c r="T45" s="50"/>
      <c r="U45" s="50"/>
      <c r="V45" s="50"/>
      <c r="W45" s="50"/>
      <c r="X45" s="50"/>
      <c r="Y45" s="50"/>
      <c r="Z45" s="50"/>
    </row>
    <row r="46" spans="1:26" x14ac:dyDescent="0.25">
      <c r="A46" s="48"/>
      <c r="B46" s="72">
        <v>0.4</v>
      </c>
      <c r="C46" s="70">
        <f t="shared" si="15"/>
        <v>0.22740461579988486</v>
      </c>
      <c r="D46" s="70">
        <f t="shared" si="15"/>
        <v>0.30766506843513836</v>
      </c>
      <c r="E46" s="70">
        <f t="shared" si="17"/>
        <v>0.44143248949389413</v>
      </c>
      <c r="F46" s="70">
        <f t="shared" si="18"/>
        <v>0.50831620002327205</v>
      </c>
      <c r="G46" s="70">
        <f t="shared" si="18"/>
        <v>0.65546036318790346</v>
      </c>
      <c r="H46" s="70">
        <f t="shared" si="18"/>
        <v>0.78922778424665918</v>
      </c>
      <c r="K46" s="78"/>
      <c r="L46" s="50"/>
      <c r="R46" s="50"/>
      <c r="S46" s="50"/>
      <c r="T46" s="50"/>
      <c r="U46" s="50"/>
      <c r="V46" s="50"/>
      <c r="W46" s="50"/>
      <c r="X46" s="50"/>
      <c r="Y46" s="50"/>
      <c r="Z46" s="50"/>
    </row>
    <row r="47" spans="1:26" x14ac:dyDescent="0.25">
      <c r="A47" s="48"/>
      <c r="B47" s="74">
        <v>0.2</v>
      </c>
      <c r="C47" s="75">
        <f t="shared" si="15"/>
        <v>8.6040581959476434E-2</v>
      </c>
      <c r="D47" s="75">
        <f t="shared" si="15"/>
        <v>0.11640784618046812</v>
      </c>
      <c r="E47" s="75">
        <f t="shared" si="17"/>
        <v>0.16701995321545426</v>
      </c>
      <c r="F47" s="75">
        <f t="shared" si="18"/>
        <v>0.19232600673294734</v>
      </c>
      <c r="G47" s="75">
        <f t="shared" si="18"/>
        <v>0.24799932447143208</v>
      </c>
      <c r="H47" s="75">
        <f t="shared" si="18"/>
        <v>0.29861143150641822</v>
      </c>
      <c r="K47" s="78"/>
      <c r="L47" s="50"/>
      <c r="R47" s="50"/>
      <c r="S47" s="50"/>
      <c r="T47" s="50"/>
      <c r="U47" s="50"/>
      <c r="V47" s="50"/>
      <c r="W47" s="50"/>
      <c r="X47" s="50"/>
      <c r="Y47" s="50"/>
      <c r="Z47" s="50"/>
    </row>
    <row r="48" spans="1:26" x14ac:dyDescent="0.25">
      <c r="A48" s="48"/>
      <c r="B48" s="77"/>
      <c r="C48" s="77"/>
      <c r="D48" s="77"/>
      <c r="E48" s="77"/>
      <c r="F48" s="77"/>
      <c r="G48" s="77"/>
      <c r="H48" s="77"/>
      <c r="J48" s="50"/>
      <c r="K48" s="50"/>
      <c r="Q48" s="50"/>
      <c r="R48" s="50"/>
      <c r="S48" s="50"/>
      <c r="T48" s="50"/>
      <c r="U48" s="50"/>
      <c r="V48" s="50"/>
      <c r="W48" s="50"/>
      <c r="X48" s="50"/>
      <c r="Y48" s="50"/>
    </row>
    <row r="49" spans="1:18" x14ac:dyDescent="0.25">
      <c r="A49" s="48"/>
      <c r="D49" s="79"/>
      <c r="I49" s="50"/>
      <c r="J49" s="50"/>
      <c r="K49" s="50"/>
      <c r="L49" s="50"/>
      <c r="M49" s="50"/>
      <c r="N49" s="50"/>
      <c r="P49" s="80"/>
      <c r="Q49" s="81"/>
    </row>
    <row r="50" spans="1:18" x14ac:dyDescent="0.35">
      <c r="A50" s="48"/>
      <c r="B50" s="3"/>
      <c r="C50" s="3"/>
      <c r="D50" s="3"/>
      <c r="F50" s="3"/>
      <c r="G50" s="3"/>
      <c r="H50" s="3"/>
      <c r="I50" s="3"/>
      <c r="J50" s="82"/>
      <c r="K50" s="82"/>
      <c r="L50" s="83"/>
      <c r="M50" s="3"/>
      <c r="N50" s="84"/>
      <c r="O50" s="84"/>
      <c r="P50" s="84"/>
      <c r="Q50" s="84"/>
      <c r="R50" s="84"/>
    </row>
    <row r="51" spans="1:18" x14ac:dyDescent="0.25">
      <c r="A51" s="48"/>
      <c r="B51" s="48"/>
      <c r="C51" s="48"/>
      <c r="D51" s="50"/>
      <c r="E51" s="50"/>
      <c r="F51" s="50"/>
      <c r="G51" s="50"/>
      <c r="H51" s="50"/>
      <c r="I51" s="50"/>
      <c r="J51" s="85"/>
      <c r="K51" s="85"/>
      <c r="L51" s="50"/>
      <c r="M51" s="50"/>
      <c r="N51" s="50"/>
    </row>
  </sheetData>
  <sheetProtection algorithmName="SHA-512" hashValue="w0Zcho3Dz4hBq1W746767Bp/LaQnCECQlqojKhtGRwz5ycm4v3DRavhzyoJQNRrR1MAhgzNkyCxJkMU3gOnQ4A==" saltValue="eZ22WZd7MPZQmiJ4plgfyw==" spinCount="100000" sheet="1" formatCells="0" formatColumns="0" formatRows="0" insertColumns="0" insertRows="0" insertHyperlinks="0" deleteColumns="0" deleteRows="0" sort="0" autoFilter="0" pivotTables="0"/>
  <mergeCells count="23">
    <mergeCell ref="F5:K8"/>
    <mergeCell ref="B12:D12"/>
    <mergeCell ref="J12:L12"/>
    <mergeCell ref="B13:B14"/>
    <mergeCell ref="C13:H13"/>
    <mergeCell ref="J13:J14"/>
    <mergeCell ref="K13:P13"/>
    <mergeCell ref="B20:H20"/>
    <mergeCell ref="B22:H22"/>
    <mergeCell ref="J22:K22"/>
    <mergeCell ref="B23:B24"/>
    <mergeCell ref="C23:H23"/>
    <mergeCell ref="J23:J24"/>
    <mergeCell ref="K23:P23"/>
    <mergeCell ref="B40:G40"/>
    <mergeCell ref="B41:B42"/>
    <mergeCell ref="C41:H41"/>
    <mergeCell ref="B31:G31"/>
    <mergeCell ref="J31:O31"/>
    <mergeCell ref="B32:B33"/>
    <mergeCell ref="C32:H32"/>
    <mergeCell ref="J32:J33"/>
    <mergeCell ref="K32:P32"/>
  </mergeCells>
  <conditionalFormatting sqref="C15:H19">
    <cfRule type="expression" dxfId="15" priority="1">
      <formula>$P$2&lt;=$P$3</formula>
    </cfRule>
    <cfRule type="expression" dxfId="14" priority="2" stopIfTrue="1">
      <formula>C$14&gt;$P$10</formula>
    </cfRule>
    <cfRule type="cellIs" dxfId="13" priority="3" stopIfTrue="1" operator="between">
      <formula>$Q$8</formula>
      <formula>$Q$9</formula>
    </cfRule>
  </conditionalFormatting>
  <conditionalFormatting sqref="E25:H29">
    <cfRule type="expression" dxfId="12" priority="13" stopIfTrue="1">
      <formula>E$14&gt;$P$10</formula>
    </cfRule>
    <cfRule type="cellIs" dxfId="11" priority="14" stopIfTrue="1" operator="between">
      <formula>$Q$8</formula>
      <formula>$Q$9</formula>
    </cfRule>
  </conditionalFormatting>
  <conditionalFormatting sqref="F5 J21:K21 Q21:Y21 K40:L40 R40:Z47 L41:L47 K42:K47 J48:K48 Q48:Y48 I49:N49 I50 L50:N50 I51:N51">
    <cfRule type="expression" dxfId="10" priority="15" stopIfTrue="1">
      <formula>#REF!&gt;$P$10</formula>
    </cfRule>
    <cfRule type="cellIs" dxfId="9" priority="16" stopIfTrue="1" operator="between">
      <formula>$Q$8</formula>
      <formula>$Q$9</formula>
    </cfRule>
  </conditionalFormatting>
  <conditionalFormatting sqref="G26:H29">
    <cfRule type="expression" dxfId="8" priority="11" stopIfTrue="1">
      <formula>#REF!&gt;$P$10</formula>
    </cfRule>
    <cfRule type="cellIs" dxfId="7" priority="12" stopIfTrue="1" operator="between">
      <formula>$Q$8</formula>
      <formula>$Q$9</formula>
    </cfRule>
  </conditionalFormatting>
  <conditionalFormatting sqref="K15:P19">
    <cfRule type="expression" dxfId="6" priority="8">
      <formula>$P$2&lt;=$P$3</formula>
    </cfRule>
    <cfRule type="expression" dxfId="5" priority="9" stopIfTrue="1">
      <formula>K$14&gt;$P$10</formula>
    </cfRule>
    <cfRule type="cellIs" dxfId="4" priority="10" stopIfTrue="1" operator="between">
      <formula>$Q$8</formula>
      <formula>$Q$9</formula>
    </cfRule>
  </conditionalFormatting>
  <conditionalFormatting sqref="M25:P29">
    <cfRule type="expression" dxfId="3" priority="6" stopIfTrue="1">
      <formula>M$14&gt;$P$10</formula>
    </cfRule>
    <cfRule type="cellIs" dxfId="2" priority="7" stopIfTrue="1" operator="between">
      <formula>$Q$8</formula>
      <formula>$Q$9</formula>
    </cfRule>
  </conditionalFormatting>
  <conditionalFormatting sqref="O26:P29">
    <cfRule type="expression" dxfId="1" priority="4" stopIfTrue="1">
      <formula>#REF!&gt;$P$10</formula>
    </cfRule>
    <cfRule type="cellIs" dxfId="0" priority="5" stopIfTrue="1" operator="between">
      <formula>$Q$8</formula>
      <formula>$Q$9</formula>
    </cfRule>
  </conditionalFormatting>
  <dataValidations count="1">
    <dataValidation type="list" allowBlank="1" showInputMessage="1" showErrorMessage="1" sqref="E65154 N12 WVN982666 WLR982666 WBV982666 VRZ982666 VID982666 UYH982666 UOL982666 UEP982666 TUT982666 TKX982666 TBB982666 SRF982666 SHJ982666 RXN982666 RNR982666 RDV982666 QTZ982666 QKD982666 QAH982666 PQL982666 PGP982666 OWT982666 OMX982666 ODB982666 NTF982666 NJJ982666 MZN982666 MPR982666 MFV982666 LVZ982666 LMD982666 LCH982666 KSL982666 KIP982666 JYT982666 JOX982666 JFB982666 IVF982666 ILJ982666 IBN982666 HRR982666 HHV982666 GXZ982666 GOD982666 GEH982666 FUL982666 FKP982666 FAT982666 EQX982666 EHB982666 DXF982666 DNJ982666 DDN982666 CTR982666 CJV982666 BZZ982666 BQD982666 BGH982666 AWL982666 AMP982666 ACT982666 SX982666 JB982666 E982658 WVN917130 WLR917130 WBV917130 VRZ917130 VID917130 UYH917130 UOL917130 UEP917130 TUT917130 TKX917130 TBB917130 SRF917130 SHJ917130 RXN917130 RNR917130 RDV917130 QTZ917130 QKD917130 QAH917130 PQL917130 PGP917130 OWT917130 OMX917130 ODB917130 NTF917130 NJJ917130 MZN917130 MPR917130 MFV917130 LVZ917130 LMD917130 LCH917130 KSL917130 KIP917130 JYT917130 JOX917130 JFB917130 IVF917130 ILJ917130 IBN917130 HRR917130 HHV917130 GXZ917130 GOD917130 GEH917130 FUL917130 FKP917130 FAT917130 EQX917130 EHB917130 DXF917130 DNJ917130 DDN917130 CTR917130 CJV917130 BZZ917130 BQD917130 BGH917130 AWL917130 AMP917130 ACT917130 SX917130 JB917130 E917122 WVN851594 WLR851594 WBV851594 VRZ851594 VID851594 UYH851594 UOL851594 UEP851594 TUT851594 TKX851594 TBB851594 SRF851594 SHJ851594 RXN851594 RNR851594 RDV851594 QTZ851594 QKD851594 QAH851594 PQL851594 PGP851594 OWT851594 OMX851594 ODB851594 NTF851594 NJJ851594 MZN851594 MPR851594 MFV851594 LVZ851594 LMD851594 LCH851594 KSL851594 KIP851594 JYT851594 JOX851594 JFB851594 IVF851594 ILJ851594 IBN851594 HRR851594 HHV851594 GXZ851594 GOD851594 GEH851594 FUL851594 FKP851594 FAT851594 EQX851594 EHB851594 DXF851594 DNJ851594 DDN851594 CTR851594 CJV851594 BZZ851594 BQD851594 BGH851594 AWL851594 AMP851594 ACT851594 SX851594 JB851594 E851586 WVN786058 WLR786058 WBV786058 VRZ786058 VID786058 UYH786058 UOL786058 UEP786058 TUT786058 TKX786058 TBB786058 SRF786058 SHJ786058 RXN786058 RNR786058 RDV786058 QTZ786058 QKD786058 QAH786058 PQL786058 PGP786058 OWT786058 OMX786058 ODB786058 NTF786058 NJJ786058 MZN786058 MPR786058 MFV786058 LVZ786058 LMD786058 LCH786058 KSL786058 KIP786058 JYT786058 JOX786058 JFB786058 IVF786058 ILJ786058 IBN786058 HRR786058 HHV786058 GXZ786058 GOD786058 GEH786058 FUL786058 FKP786058 FAT786058 EQX786058 EHB786058 DXF786058 DNJ786058 DDN786058 CTR786058 CJV786058 BZZ786058 BQD786058 BGH786058 AWL786058 AMP786058 ACT786058 SX786058 JB786058 E786050 WVN720522 WLR720522 WBV720522 VRZ720522 VID720522 UYH720522 UOL720522 UEP720522 TUT720522 TKX720522 TBB720522 SRF720522 SHJ720522 RXN720522 RNR720522 RDV720522 QTZ720522 QKD720522 QAH720522 PQL720522 PGP720522 OWT720522 OMX720522 ODB720522 NTF720522 NJJ720522 MZN720522 MPR720522 MFV720522 LVZ720522 LMD720522 LCH720522 KSL720522 KIP720522 JYT720522 JOX720522 JFB720522 IVF720522 ILJ720522 IBN720522 HRR720522 HHV720522 GXZ720522 GOD720522 GEH720522 FUL720522 FKP720522 FAT720522 EQX720522 EHB720522 DXF720522 DNJ720522 DDN720522 CTR720522 CJV720522 BZZ720522 BQD720522 BGH720522 AWL720522 AMP720522 ACT720522 SX720522 JB720522 E720514 WVN654986 WLR654986 WBV654986 VRZ654986 VID654986 UYH654986 UOL654986 UEP654986 TUT654986 TKX654986 TBB654986 SRF654986 SHJ654986 RXN654986 RNR654986 RDV654986 QTZ654986 QKD654986 QAH654986 PQL654986 PGP654986 OWT654986 OMX654986 ODB654986 NTF654986 NJJ654986 MZN654986 MPR654986 MFV654986 LVZ654986 LMD654986 LCH654986 KSL654986 KIP654986 JYT654986 JOX654986 JFB654986 IVF654986 ILJ654986 IBN654986 HRR654986 HHV654986 GXZ654986 GOD654986 GEH654986 FUL654986 FKP654986 FAT654986 EQX654986 EHB654986 DXF654986 DNJ654986 DDN654986 CTR654986 CJV654986 BZZ654986 BQD654986 BGH654986 AWL654986 AMP654986 ACT654986 SX654986 JB654986 E654978 WVN589450 WLR589450 WBV589450 VRZ589450 VID589450 UYH589450 UOL589450 UEP589450 TUT589450 TKX589450 TBB589450 SRF589450 SHJ589450 RXN589450 RNR589450 RDV589450 QTZ589450 QKD589450 QAH589450 PQL589450 PGP589450 OWT589450 OMX589450 ODB589450 NTF589450 NJJ589450 MZN589450 MPR589450 MFV589450 LVZ589450 LMD589450 LCH589450 KSL589450 KIP589450 JYT589450 JOX589450 JFB589450 IVF589450 ILJ589450 IBN589450 HRR589450 HHV589450 GXZ589450 GOD589450 GEH589450 FUL589450 FKP589450 FAT589450 EQX589450 EHB589450 DXF589450 DNJ589450 DDN589450 CTR589450 CJV589450 BZZ589450 BQD589450 BGH589450 AWL589450 AMP589450 ACT589450 SX589450 JB589450 E589442 WVN523914 WLR523914 WBV523914 VRZ523914 VID523914 UYH523914 UOL523914 UEP523914 TUT523914 TKX523914 TBB523914 SRF523914 SHJ523914 RXN523914 RNR523914 RDV523914 QTZ523914 QKD523914 QAH523914 PQL523914 PGP523914 OWT523914 OMX523914 ODB523914 NTF523914 NJJ523914 MZN523914 MPR523914 MFV523914 LVZ523914 LMD523914 LCH523914 KSL523914 KIP523914 JYT523914 JOX523914 JFB523914 IVF523914 ILJ523914 IBN523914 HRR523914 HHV523914 GXZ523914 GOD523914 GEH523914 FUL523914 FKP523914 FAT523914 EQX523914 EHB523914 DXF523914 DNJ523914 DDN523914 CTR523914 CJV523914 BZZ523914 BQD523914 BGH523914 AWL523914 AMP523914 ACT523914 SX523914 JB523914 E523906 WVN458378 WLR458378 WBV458378 VRZ458378 VID458378 UYH458378 UOL458378 UEP458378 TUT458378 TKX458378 TBB458378 SRF458378 SHJ458378 RXN458378 RNR458378 RDV458378 QTZ458378 QKD458378 QAH458378 PQL458378 PGP458378 OWT458378 OMX458378 ODB458378 NTF458378 NJJ458378 MZN458378 MPR458378 MFV458378 LVZ458378 LMD458378 LCH458378 KSL458378 KIP458378 JYT458378 JOX458378 JFB458378 IVF458378 ILJ458378 IBN458378 HRR458378 HHV458378 GXZ458378 GOD458378 GEH458378 FUL458378 FKP458378 FAT458378 EQX458378 EHB458378 DXF458378 DNJ458378 DDN458378 CTR458378 CJV458378 BZZ458378 BQD458378 BGH458378 AWL458378 AMP458378 ACT458378 SX458378 JB458378 E458370 WVN392842 WLR392842 WBV392842 VRZ392842 VID392842 UYH392842 UOL392842 UEP392842 TUT392842 TKX392842 TBB392842 SRF392842 SHJ392842 RXN392842 RNR392842 RDV392842 QTZ392842 QKD392842 QAH392842 PQL392842 PGP392842 OWT392842 OMX392842 ODB392842 NTF392842 NJJ392842 MZN392842 MPR392842 MFV392842 LVZ392842 LMD392842 LCH392842 KSL392842 KIP392842 JYT392842 JOX392842 JFB392842 IVF392842 ILJ392842 IBN392842 HRR392842 HHV392842 GXZ392842 GOD392842 GEH392842 FUL392842 FKP392842 FAT392842 EQX392842 EHB392842 DXF392842 DNJ392842 DDN392842 CTR392842 CJV392842 BZZ392842 BQD392842 BGH392842 AWL392842 AMP392842 ACT392842 SX392842 JB392842 E392834 WVN327306 WLR327306 WBV327306 VRZ327306 VID327306 UYH327306 UOL327306 UEP327306 TUT327306 TKX327306 TBB327306 SRF327306 SHJ327306 RXN327306 RNR327306 RDV327306 QTZ327306 QKD327306 QAH327306 PQL327306 PGP327306 OWT327306 OMX327306 ODB327306 NTF327306 NJJ327306 MZN327306 MPR327306 MFV327306 LVZ327306 LMD327306 LCH327306 KSL327306 KIP327306 JYT327306 JOX327306 JFB327306 IVF327306 ILJ327306 IBN327306 HRR327306 HHV327306 GXZ327306 GOD327306 GEH327306 FUL327306 FKP327306 FAT327306 EQX327306 EHB327306 DXF327306 DNJ327306 DDN327306 CTR327306 CJV327306 BZZ327306 BQD327306 BGH327306 AWL327306 AMP327306 ACT327306 SX327306 JB327306 E327298 WVN261770 WLR261770 WBV261770 VRZ261770 VID261770 UYH261770 UOL261770 UEP261770 TUT261770 TKX261770 TBB261770 SRF261770 SHJ261770 RXN261770 RNR261770 RDV261770 QTZ261770 QKD261770 QAH261770 PQL261770 PGP261770 OWT261770 OMX261770 ODB261770 NTF261770 NJJ261770 MZN261770 MPR261770 MFV261770 LVZ261770 LMD261770 LCH261770 KSL261770 KIP261770 JYT261770 JOX261770 JFB261770 IVF261770 ILJ261770 IBN261770 HRR261770 HHV261770 GXZ261770 GOD261770 GEH261770 FUL261770 FKP261770 FAT261770 EQX261770 EHB261770 DXF261770 DNJ261770 DDN261770 CTR261770 CJV261770 BZZ261770 BQD261770 BGH261770 AWL261770 AMP261770 ACT261770 SX261770 JB261770 E261762 WVN196234 WLR196234 WBV196234 VRZ196234 VID196234 UYH196234 UOL196234 UEP196234 TUT196234 TKX196234 TBB196234 SRF196234 SHJ196234 RXN196234 RNR196234 RDV196234 QTZ196234 QKD196234 QAH196234 PQL196234 PGP196234 OWT196234 OMX196234 ODB196234 NTF196234 NJJ196234 MZN196234 MPR196234 MFV196234 LVZ196234 LMD196234 LCH196234 KSL196234 KIP196234 JYT196234 JOX196234 JFB196234 IVF196234 ILJ196234 IBN196234 HRR196234 HHV196234 GXZ196234 GOD196234 GEH196234 FUL196234 FKP196234 FAT196234 EQX196234 EHB196234 DXF196234 DNJ196234 DDN196234 CTR196234 CJV196234 BZZ196234 BQD196234 BGH196234 AWL196234 AMP196234 ACT196234 SX196234 JB196234 E196226 WVN130698 WLR130698 WBV130698 VRZ130698 VID130698 UYH130698 UOL130698 UEP130698 TUT130698 TKX130698 TBB130698 SRF130698 SHJ130698 RXN130698 RNR130698 RDV130698 QTZ130698 QKD130698 QAH130698 PQL130698 PGP130698 OWT130698 OMX130698 ODB130698 NTF130698 NJJ130698 MZN130698 MPR130698 MFV130698 LVZ130698 LMD130698 LCH130698 KSL130698 KIP130698 JYT130698 JOX130698 JFB130698 IVF130698 ILJ130698 IBN130698 HRR130698 HHV130698 GXZ130698 GOD130698 GEH130698 FUL130698 FKP130698 FAT130698 EQX130698 EHB130698 DXF130698 DNJ130698 DDN130698 CTR130698 CJV130698 BZZ130698 BQD130698 BGH130698 AWL130698 AMP130698 ACT130698 SX130698 JB130698 E130690 WVN65162 WLR65162 WBV65162 VRZ65162 VID65162 UYH65162 UOL65162 UEP65162 TUT65162 TKX65162 TBB65162 SRF65162 SHJ65162 RXN65162 RNR65162 RDV65162 QTZ65162 QKD65162 QAH65162 PQL65162 PGP65162 OWT65162 OMX65162 ODB65162 NTF65162 NJJ65162 MZN65162 MPR65162 MFV65162 LVZ65162 LMD65162 LCH65162 KSL65162 KIP65162 JYT65162 JOX65162 JFB65162 IVF65162 ILJ65162 IBN65162 HRR65162 HHV65162 GXZ65162 GOD65162 GEH65162 FUL65162 FKP65162 FAT65162 EQX65162 EHB65162 DXF65162 DNJ65162 DDN65162 CTR65162 CJV65162 BZZ65162 BQD65162 BGH65162 AWL65162 AMP65162 ACT65162 SX65162 JB65162 WLS12 WVM9:WVM11 WVO12 JA9:JA11 JC12 SW9:SW11 SY12 ACS9:ACS11 ACU12 AMO9:AMO11 AMQ12 AWK9:AWK11 AWM12 BGG9:BGG11 BGI12 BQC9:BQC11 BQE12 BZY9:BZY11 CAA12 CJU9:CJU11 CJW12 CTQ9:CTQ11 CTS12 DDM9:DDM11 DDO12 DNI9:DNI11 DNK12 DXE9:DXE11 DXG12 EHA9:EHA11 EHC12 EQW9:EQW11 EQY12 FAS9:FAS11 FAU12 FKO9:FKO11 FKQ12 FUK9:FUK11 FUM12 GEG9:GEG11 GEI12 GOC9:GOC11 GOE12 GXY9:GXY11 GYA12 HHU9:HHU11 HHW12 HRQ9:HRQ11 HRS12 IBM9:IBM11 IBO12 ILI9:ILI11 ILK12 IVE9:IVE11 IVG12 JFA9:JFA11 JFC12 JOW9:JOW11 JOY12 JYS9:JYS11 JYU12 KIO9:KIO11 KIQ12 KSK9:KSK11 KSM12 LCG9:LCG11 LCI12 LMC9:LMC11 LME12 LVY9:LVY11 LWA12 MFU9:MFU11 MFW12 MPQ9:MPQ11 MPS12 MZM9:MZM11 MZO12 NJI9:NJI11 NJK12 NTE9:NTE11 NTG12 ODA9:ODA11 ODC12 OMW9:OMW11 OMY12 OWS9:OWS11 OWU12 PGO9:PGO11 PGQ12 PQK9:PQK11 PQM12 QAG9:QAG11 QAI12 QKC9:QKC11 QKE12 QTY9:QTY11 QUA12 RDU9:RDU11 RDW12 RNQ9:RNQ11 RNS12 RXM9:RXM11 RXO12 SHI9:SHI11 SHK12 SRE9:SRE11 SRG12 TBA9:TBA11 TBC12 TKW9:TKW11 TKY12 TUS9:TUS11 TUU12 UEO9:UEO11 UEQ12 UOK9:UOK11 UOM12 UYG9:UYG11 UYI12 VIC9:VIC11 VIE12 VRY9:VRY11 VSA12 WBU9:WBU11 WBW12 WLQ9:WLQ11 F12" xr:uid="{B27DF391-6A8D-4A6A-A838-61BD7B7915F5}">
      <formula1>#REF!</formula1>
    </dataValidation>
  </dataValidations>
  <printOptions horizontalCentered="1"/>
  <pageMargins left="0.78740157480314965" right="0.59055118110236227" top="0.55118110236220474" bottom="0.55118110236220474" header="0" footer="0"/>
  <pageSetup scale="82"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FH4-M Select EN</vt:lpstr>
      <vt:lpstr>'FH4-M Select EN'!Print_Area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dcterms:created xsi:type="dcterms:W3CDTF">2026-01-06T09:49:55Z</dcterms:created>
  <dcterms:modified xsi:type="dcterms:W3CDTF">2026-01-07T11:32:21Z</dcterms:modified>
</cp:coreProperties>
</file>