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3" documentId="8_{F85B46F4-13E5-44A8-AFD8-5F91E41D5920}" xr6:coauthVersionLast="47" xr6:coauthVersionMax="47" xr10:uidLastSave="{9015B21B-8572-4A92-A6BD-33044EA045DF}"/>
  <bookViews>
    <workbookView xWindow="-108" yWindow="-108" windowWidth="23256" windowHeight="12456"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N6" i="1"/>
  <c r="E18" i="1"/>
  <c r="F18" i="1"/>
  <c r="G18" i="1"/>
  <c r="H18" i="1"/>
  <c r="I18" i="1"/>
  <c r="J18" i="1"/>
  <c r="M18" i="1" s="1"/>
  <c r="K18" i="1"/>
  <c r="K23" i="1" s="1"/>
  <c r="N23" i="1" s="1"/>
  <c r="L18" i="1"/>
  <c r="E19" i="1"/>
  <c r="F19" i="1"/>
  <c r="G19" i="1"/>
  <c r="H19" i="1"/>
  <c r="I19" i="1"/>
  <c r="J19" i="1"/>
  <c r="K19" i="1"/>
  <c r="L19" i="1"/>
  <c r="M19" i="1"/>
  <c r="N19" i="1"/>
  <c r="E20" i="1"/>
  <c r="F20" i="1"/>
  <c r="G20" i="1"/>
  <c r="H20" i="1"/>
  <c r="I20" i="1"/>
  <c r="J20" i="1"/>
  <c r="K20" i="1"/>
  <c r="L20" i="1"/>
  <c r="M20" i="1"/>
  <c r="N20" i="1"/>
  <c r="E21" i="1"/>
  <c r="G21" i="1" s="1"/>
  <c r="F21" i="1"/>
  <c r="I21" i="1" s="1"/>
  <c r="J21" i="1"/>
  <c r="K21" i="1"/>
  <c r="L21" i="1"/>
  <c r="M21" i="1"/>
  <c r="N21" i="1"/>
  <c r="E22" i="1"/>
  <c r="F22" i="1"/>
  <c r="I22" i="1" s="1"/>
  <c r="G22" i="1"/>
  <c r="H22" i="1"/>
  <c r="J22" i="1"/>
  <c r="K22" i="1"/>
  <c r="L22" i="1"/>
  <c r="M22" i="1"/>
  <c r="N22" i="1"/>
  <c r="E23" i="1"/>
  <c r="F23" i="1"/>
  <c r="G23" i="1"/>
  <c r="H23" i="1"/>
  <c r="I23" i="1"/>
  <c r="J23" i="1"/>
  <c r="E24" i="1"/>
  <c r="F24" i="1"/>
  <c r="G24" i="1"/>
  <c r="H24" i="1"/>
  <c r="I24" i="1"/>
  <c r="J24" i="1"/>
  <c r="M24" i="1" s="1"/>
  <c r="K24" i="1"/>
  <c r="N24" i="1" s="1"/>
  <c r="L24" i="1"/>
  <c r="E25" i="1"/>
  <c r="F25" i="1"/>
  <c r="G25" i="1"/>
  <c r="H25" i="1"/>
  <c r="I25" i="1"/>
  <c r="J25" i="1"/>
  <c r="K25" i="1"/>
  <c r="L25" i="1"/>
  <c r="M25" i="1"/>
  <c r="N25" i="1"/>
  <c r="J26" i="1"/>
  <c r="K26" i="1"/>
  <c r="L26" i="1"/>
  <c r="M26" i="1"/>
  <c r="N26" i="1"/>
  <c r="E27" i="1"/>
  <c r="G27" i="1" s="1"/>
  <c r="F27" i="1"/>
  <c r="I27" i="1" s="1"/>
  <c r="J27" i="1"/>
  <c r="K27" i="1"/>
  <c r="L27" i="1"/>
  <c r="M27" i="1"/>
  <c r="N27" i="1"/>
  <c r="E37" i="1"/>
  <c r="F37" i="1"/>
  <c r="G37" i="1"/>
  <c r="H37" i="1"/>
  <c r="I37" i="1"/>
  <c r="M23" i="1" l="1"/>
  <c r="H27" i="1"/>
  <c r="F26" i="1"/>
  <c r="I26" i="1" s="1"/>
  <c r="L23" i="1"/>
  <c r="H21" i="1"/>
  <c r="N18" i="1"/>
  <c r="E26" i="1"/>
  <c r="G26" i="1" l="1"/>
  <c r="H26" i="1"/>
</calcChain>
</file>

<file path=xl/sharedStrings.xml><?xml version="1.0" encoding="utf-8"?>
<sst xmlns="http://schemas.openxmlformats.org/spreadsheetml/2006/main" count="78" uniqueCount="64">
  <si>
    <t>kg</t>
  </si>
  <si>
    <t>Gross Weight</t>
  </si>
  <si>
    <t>Unit Weight</t>
  </si>
  <si>
    <t>mm</t>
  </si>
  <si>
    <t>Packing Dimension L/W/H</t>
  </si>
  <si>
    <t>3000x320x130</t>
  </si>
  <si>
    <t>2500x320x130</t>
  </si>
  <si>
    <t>2000x320x130</t>
  </si>
  <si>
    <t>1700x320x130</t>
  </si>
  <si>
    <t>1200x320x130</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</si>
  <si>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</si>
  <si>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</si>
  <si>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</si>
  <si>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</si>
  <si>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</si>
  <si>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</si>
  <si>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</si>
  <si>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</si>
  <si>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</si>
  <si>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</si>
  <si>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</si>
  <si>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</si>
  <si>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</si>
  <si>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</si>
  <si>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</si>
  <si>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</si>
  <si>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</si>
  <si>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</si>
  <si>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</si>
  <si>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</si>
  <si>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</si>
  <si>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</si>
  <si>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</si>
  <si>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</si>
  <si>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</si>
  <si>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</si>
  <si>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</si>
  <si>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</si>
  <si>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</si>
  <si>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</si>
  <si>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</si>
  <si>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</si>
  <si>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</si>
  <si>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FCH4 300</t>
  </si>
  <si>
    <t>FCH4 250</t>
  </si>
  <si>
    <t>FCH4 200</t>
  </si>
  <si>
    <t>FCH4 170</t>
  </si>
  <si>
    <t>FCH4 120</t>
  </si>
  <si>
    <t>FCH2 300</t>
  </si>
  <si>
    <t>FCH2 250</t>
  </si>
  <si>
    <t>FCH2 200</t>
  </si>
  <si>
    <t>FCH2 170</t>
  </si>
  <si>
    <t>FCH2 120</t>
  </si>
  <si>
    <t>Fan speed</t>
  </si>
  <si>
    <t>Model</t>
  </si>
  <si>
    <t xml:space="preserve">Error - </t>
  </si>
  <si>
    <t xml:space="preserve">Error + </t>
  </si>
  <si>
    <t xml:space="preserve">Desired output, W </t>
  </si>
  <si>
    <t>Technical data</t>
  </si>
  <si>
    <t xml:space="preserve">Trench fan coils FCH2
</t>
  </si>
  <si>
    <t xml:space="preserve">∆T, °C </t>
  </si>
  <si>
    <t xml:space="preserve">Room temp., °C </t>
  </si>
  <si>
    <t xml:space="preserve">Outlet water temp., °C </t>
  </si>
  <si>
    <t xml:space="preserve">Inlet water temp., °C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</si>
</sst>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66">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3" fillId="0" borderId="0" xfId="1" applyFont="1" applyAlignment="1" applyProtection="1">
      <alignment vertical="center"/>
      <protection hidden="1"/>
    </xf>
    <xf numFmtId="3" fontId="2" fillId="0" borderId="0" xfId="1" applyNumberFormat="1" applyFont="1" applyAlignment="1" applyProtection="1">
      <alignment horizontal="center" vertical="center"/>
      <protection hidden="1"/>
    </xf>
    <xf numFmtId="1" fontId="2" fillId="0" borderId="1" xfId="2" applyNumberFormat="1" applyFont="1" applyBorder="1" applyAlignment="1">
      <alignment horizontal="center" vertical="center" shrinkToFit="1"/>
    </xf>
    <xf numFmtId="1" fontId="2" fillId="2" borderId="2" xfId="2" applyNumberFormat="1" applyFont="1" applyFill="1" applyBorder="1" applyAlignment="1">
      <alignment horizontal="center" vertical="center" shrinkToFit="1"/>
    </xf>
    <xf numFmtId="1" fontId="2" fillId="0" borderId="2" xfId="2" applyNumberFormat="1" applyFont="1" applyBorder="1" applyAlignment="1">
      <alignment horizontal="center" vertical="center" shrinkToFit="1"/>
    </xf>
    <xf numFmtId="1" fontId="2" fillId="0" borderId="3" xfId="2" applyNumberFormat="1" applyFont="1" applyBorder="1" applyAlignment="1">
      <alignment horizontal="center" vertical="center" shrinkToFit="1"/>
    </xf>
    <xf numFmtId="1" fontId="2" fillId="2" borderId="1" xfId="2" applyNumberFormat="1" applyFont="1" applyFill="1" applyBorder="1" applyAlignment="1">
      <alignment horizontal="center" vertical="center" shrinkToFit="1"/>
    </xf>
    <xf numFmtId="0" fontId="3" fillId="0" borderId="2" xfId="1" applyFont="1" applyBorder="1" applyAlignment="1" applyProtection="1">
      <alignment horizontal="center" vertical="center" wrapText="1"/>
      <protection hidden="1"/>
    </xf>
    <xf numFmtId="1" fontId="2" fillId="2" borderId="3" xfId="2" applyNumberFormat="1" applyFont="1" applyFill="1" applyBorder="1" applyAlignment="1">
      <alignment horizontal="center" vertical="center" shrinkToFit="1"/>
    </xf>
    <xf numFmtId="0" fontId="3" fillId="0" borderId="4" xfId="1" applyFont="1" applyBorder="1" applyAlignment="1" applyProtection="1">
      <alignment horizontal="left" vertical="center" wrapText="1"/>
      <protection hidden="1"/>
    </xf>
    <xf numFmtId="9" fontId="2" fillId="0" borderId="5" xfId="3" applyFont="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9" fontId="2" fillId="0" borderId="0" xfId="3" applyFont="1" applyAlignment="1" applyProtection="1">
      <alignment horizontal="center" vertical="center"/>
      <protection hidden="1"/>
    </xf>
    <xf numFmtId="164" fontId="2" fillId="0" borderId="6" xfId="2" applyNumberFormat="1" applyFont="1" applyBorder="1" applyAlignment="1">
      <alignment horizontal="center" vertical="center" shrinkToFit="1"/>
    </xf>
    <xf numFmtId="164" fontId="2" fillId="2" borderId="5" xfId="2" applyNumberFormat="1" applyFont="1" applyFill="1" applyBorder="1" applyAlignment="1">
      <alignment horizontal="center" vertical="center" shrinkToFit="1"/>
    </xf>
    <xf numFmtId="164" fontId="2" fillId="0" borderId="5" xfId="2" applyNumberFormat="1" applyFont="1" applyBorder="1" applyAlignment="1">
      <alignment horizontal="center" vertical="center" shrinkToFit="1"/>
    </xf>
    <xf numFmtId="164" fontId="2" fillId="0" borderId="7" xfId="2" applyNumberFormat="1" applyFont="1" applyBorder="1" applyAlignment="1">
      <alignment horizontal="center" vertical="center" shrinkToFit="1"/>
    </xf>
    <xf numFmtId="164" fontId="2" fillId="2" borderId="6" xfId="2" applyNumberFormat="1" applyFont="1" applyFill="1" applyBorder="1" applyAlignment="1">
      <alignment horizontal="center" vertical="center" shrinkToFit="1"/>
    </xf>
    <xf numFmtId="164" fontId="2" fillId="0" borderId="5" xfId="1" applyNumberFormat="1" applyFont="1" applyBorder="1" applyAlignment="1" applyProtection="1">
      <alignment horizontal="center" vertical="center" wrapText="1"/>
      <protection hidden="1"/>
    </xf>
    <xf numFmtId="164" fontId="2" fillId="2" borderId="7" xfId="2" applyNumberFormat="1" applyFont="1" applyFill="1" applyBorder="1" applyAlignment="1">
      <alignment horizontal="center" vertical="center" shrinkToFit="1"/>
    </xf>
    <xf numFmtId="1" fontId="2" fillId="0" borderId="6" xfId="2" applyNumberFormat="1" applyFont="1" applyBorder="1" applyAlignment="1">
      <alignment horizontal="center" vertical="center" shrinkToFit="1"/>
    </xf>
    <xf numFmtId="1" fontId="2" fillId="2" borderId="5" xfId="2" applyNumberFormat="1" applyFont="1" applyFill="1" applyBorder="1" applyAlignment="1">
      <alignment horizontal="center" vertical="center" shrinkToFit="1"/>
    </xf>
    <xf numFmtId="1" fontId="2" fillId="0" borderId="5" xfId="2" applyNumberFormat="1" applyFont="1" applyBorder="1" applyAlignment="1">
      <alignment horizontal="center" vertical="center" shrinkToFit="1"/>
    </xf>
    <xf numFmtId="1" fontId="2" fillId="0" borderId="7" xfId="2" applyNumberFormat="1" applyFont="1" applyBorder="1" applyAlignment="1">
      <alignment horizontal="center" vertical="center" shrinkToFit="1"/>
    </xf>
    <xf numFmtId="1" fontId="2" fillId="2" borderId="6" xfId="2" applyNumberFormat="1" applyFont="1" applyFill="1" applyBorder="1" applyAlignment="1">
      <alignment horizontal="center" vertical="center" shrinkToFit="1"/>
    </xf>
    <xf numFmtId="0" fontId="3" fillId="0" borderId="5" xfId="1" applyFont="1" applyBorder="1" applyAlignment="1" applyProtection="1">
      <alignment horizontal="center" vertical="center" wrapText="1"/>
      <protection hidden="1"/>
    </xf>
    <xf numFmtId="1" fontId="2" fillId="2" borderId="7" xfId="2" applyNumberFormat="1" applyFont="1" applyFill="1" applyBorder="1" applyAlignment="1">
      <alignment horizontal="center" vertical="center" shrinkToFit="1"/>
    </xf>
    <xf numFmtId="1" fontId="6" fillId="0" borderId="8" xfId="2" applyNumberFormat="1" applyFont="1" applyBorder="1" applyAlignment="1">
      <alignment horizontal="center" vertical="center" shrinkToFit="1"/>
    </xf>
    <xf numFmtId="1" fontId="6" fillId="2" borderId="9" xfId="2" applyNumberFormat="1" applyFont="1" applyFill="1" applyBorder="1" applyAlignment="1">
      <alignment horizontal="center" vertical="center" shrinkToFit="1"/>
    </xf>
    <xf numFmtId="1" fontId="6" fillId="0" borderId="9" xfId="2" applyNumberFormat="1" applyFont="1" applyBorder="1" applyAlignment="1">
      <alignment horizontal="center" vertical="center" shrinkToFit="1"/>
    </xf>
    <xf numFmtId="1" fontId="6" fillId="0" borderId="10" xfId="2" applyNumberFormat="1" applyFont="1" applyBorder="1" applyAlignment="1">
      <alignment horizontal="center" vertical="center" shrinkToFit="1"/>
    </xf>
    <xf numFmtId="1" fontId="6" fillId="2" borderId="8" xfId="2" applyNumberFormat="1" applyFont="1" applyFill="1" applyBorder="1" applyAlignment="1">
      <alignment horizontal="center" vertical="center" shrinkToFit="1"/>
    </xf>
    <xf numFmtId="0" fontId="6" fillId="0" borderId="9" xfId="1" applyFont="1" applyBorder="1" applyAlignment="1" applyProtection="1">
      <alignment horizontal="center" vertical="center" wrapText="1"/>
      <protection hidden="1"/>
    </xf>
    <xf numFmtId="1" fontId="6" fillId="2" borderId="10" xfId="2" applyNumberFormat="1" applyFont="1" applyFill="1" applyBorder="1" applyAlignment="1">
      <alignment horizontal="center" vertical="center" shrinkToFit="1"/>
    </xf>
    <xf numFmtId="0" fontId="2" fillId="0" borderId="5" xfId="1" applyFont="1" applyBorder="1" applyAlignment="1" applyProtection="1">
      <alignment vertical="center" wrapText="1"/>
      <protection hidden="1"/>
    </xf>
    <xf numFmtId="0" fontId="2" fillId="0" borderId="18" xfId="1" applyFont="1" applyBorder="1" applyAlignment="1" applyProtection="1">
      <alignment vertical="center" wrapText="1"/>
      <protection hidden="1"/>
    </xf>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164" fontId="2" fillId="0" borderId="1" xfId="2" applyNumberFormat="1" applyFont="1" applyBorder="1" applyAlignment="1">
      <alignment horizontal="center" vertical="top" shrinkToFit="1"/>
    </xf>
    <xf numFmtId="164" fontId="2" fillId="2" borderId="2" xfId="2" applyNumberFormat="1" applyFont="1" applyFill="1" applyBorder="1" applyAlignment="1">
      <alignment horizontal="center" vertical="top" shrinkToFit="1"/>
    </xf>
    <xf numFmtId="164" fontId="2" fillId="0" borderId="2" xfId="2" applyNumberFormat="1" applyFont="1" applyBorder="1" applyAlignment="1">
      <alignment horizontal="center" vertical="top" shrinkToFit="1"/>
    </xf>
    <xf numFmtId="164" fontId="2" fillId="0" borderId="3" xfId="2" applyNumberFormat="1" applyFont="1" applyBorder="1" applyAlignment="1">
      <alignment horizontal="center" vertical="top" shrinkToFit="1"/>
    </xf>
    <xf numFmtId="164" fontId="2" fillId="2" borderId="1" xfId="2" applyNumberFormat="1" applyFont="1" applyFill="1" applyBorder="1" applyAlignment="1">
      <alignment horizontal="center" vertical="top" shrinkToFit="1"/>
    </xf>
    <xf numFmtId="164" fontId="2" fillId="0" borderId="2" xfId="1" applyNumberFormat="1" applyFont="1" applyBorder="1" applyAlignment="1" applyProtection="1">
      <alignment horizontal="center" vertical="center"/>
      <protection hidden="1"/>
    </xf>
    <xf numFmtId="164" fontId="2" fillId="2" borderId="3" xfId="2" applyNumberFormat="1" applyFont="1" applyFill="1" applyBorder="1" applyAlignment="1">
      <alignment horizontal="center" vertical="top" shrinkToFit="1"/>
    </xf>
    <xf numFmtId="9" fontId="2" fillId="0" borderId="4" xfId="3" applyFont="1" applyBorder="1" applyAlignment="1" applyProtection="1">
      <alignment horizontal="center" vertical="center"/>
      <protection hidden="1"/>
    </xf>
    <xf numFmtId="9" fontId="2" fillId="0" borderId="5" xfId="3" applyFont="1" applyBorder="1" applyAlignment="1" applyProtection="1">
      <alignment horizontal="center" vertical="top"/>
      <protection hidden="1"/>
    </xf>
    <xf numFmtId="164" fontId="2" fillId="0" borderId="6" xfId="2" applyNumberFormat="1" applyFont="1" applyBorder="1" applyAlignment="1">
      <alignment horizontal="center" vertical="top" shrinkToFit="1"/>
    </xf>
    <xf numFmtId="164" fontId="2" fillId="2" borderId="5" xfId="2" applyNumberFormat="1" applyFont="1" applyFill="1" applyBorder="1" applyAlignment="1">
      <alignment horizontal="center" vertical="top" shrinkToFit="1"/>
    </xf>
    <xf numFmtId="164" fontId="2" fillId="0" borderId="5" xfId="2" applyNumberFormat="1" applyFont="1" applyBorder="1" applyAlignment="1">
      <alignment horizontal="center" vertical="top" shrinkToFit="1"/>
    </xf>
    <xf numFmtId="164" fontId="2" fillId="0" borderId="7" xfId="2" applyNumberFormat="1" applyFont="1" applyBorder="1" applyAlignment="1">
      <alignment horizontal="center" vertical="top" shrinkToFit="1"/>
    </xf>
    <xf numFmtId="164" fontId="2" fillId="2" borderId="6" xfId="2" applyNumberFormat="1" applyFont="1" applyFill="1" applyBorder="1" applyAlignment="1">
      <alignment horizontal="center" vertical="top" shrinkToFit="1"/>
    </xf>
    <xf numFmtId="164" fontId="2" fillId="0" borderId="5" xfId="1" applyNumberFormat="1" applyFont="1" applyBorder="1" applyAlignment="1" applyProtection="1">
      <alignment horizontal="center" vertical="center"/>
      <protection hidden="1"/>
    </xf>
    <xf numFmtId="164" fontId="2" fillId="2" borderId="7" xfId="2" applyNumberFormat="1" applyFont="1" applyFill="1" applyBorder="1" applyAlignment="1">
      <alignment horizontal="center" vertical="top" shrinkToFit="1"/>
    </xf>
    <xf numFmtId="1" fontId="2" fillId="0" borderId="0" xfId="1" applyNumberFormat="1" applyFont="1" applyAlignment="1" applyProtection="1">
      <alignment horizontal="center" vertical="center"/>
      <protection hidden="1"/>
    </xf>
    <xf numFmtId="1" fontId="2" fillId="0" borderId="6" xfId="2" applyNumberFormat="1" applyFont="1" applyBorder="1" applyAlignment="1">
      <alignment horizontal="center" vertical="top" shrinkToFit="1"/>
    </xf>
    <xf numFmtId="1" fontId="2" fillId="2" borderId="5" xfId="2" applyNumberFormat="1" applyFont="1" applyFill="1" applyBorder="1" applyAlignment="1">
      <alignment horizontal="center" vertical="top" shrinkToFit="1"/>
    </xf>
    <xf numFmtId="1" fontId="2" fillId="0" borderId="5" xfId="2" applyNumberFormat="1" applyFont="1" applyBorder="1" applyAlignment="1">
      <alignment horizontal="center" vertical="top" shrinkToFit="1"/>
    </xf>
    <xf numFmtId="1" fontId="2" fillId="0" borderId="7" xfId="2" applyNumberFormat="1" applyFont="1" applyBorder="1" applyAlignment="1">
      <alignment horizontal="center" vertical="top" shrinkToFit="1"/>
    </xf>
    <xf numFmtId="1" fontId="2" fillId="2" borderId="6" xfId="2" applyNumberFormat="1" applyFont="1" applyFill="1" applyBorder="1" applyAlignment="1">
      <alignment horizontal="center" vertical="top" shrinkToFit="1"/>
    </xf>
    <xf numFmtId="3" fontId="2" fillId="0" borderId="5" xfId="1" applyNumberFormat="1" applyFont="1" applyBorder="1" applyAlignment="1" applyProtection="1">
      <alignment horizontal="center" vertical="center"/>
      <protection hidden="1"/>
    </xf>
    <xf numFmtId="1" fontId="2" fillId="2" borderId="7" xfId="2" applyNumberFormat="1" applyFont="1" applyFill="1" applyBorder="1" applyAlignment="1">
      <alignment horizontal="center" vertical="top" shrinkToFit="1"/>
    </xf>
    <xf numFmtId="3" fontId="2" fillId="3" borderId="5" xfId="1" applyNumberFormat="1" applyFont="1" applyFill="1" applyBorder="1" applyAlignment="1" applyProtection="1">
      <alignment horizontal="center" vertical="center"/>
      <protection hidden="1"/>
    </xf>
    <xf numFmtId="9" fontId="2" fillId="0" borderId="4" xfId="3" applyFont="1" applyBorder="1" applyAlignment="1" applyProtection="1">
      <alignment horizontal="center" vertical="center"/>
      <protection locked="0" hidden="1"/>
    </xf>
    <xf numFmtId="9" fontId="2" fillId="0" borderId="5" xfId="3" applyFont="1" applyBorder="1" applyAlignment="1" applyProtection="1">
      <alignment horizontal="left" vertical="top" wrapText="1"/>
      <protection hidden="1"/>
    </xf>
    <xf numFmtId="2" fontId="2" fillId="0" borderId="6" xfId="2" applyNumberFormat="1" applyFont="1" applyBorder="1" applyAlignment="1">
      <alignment horizontal="center" vertical="top" shrinkToFit="1"/>
    </xf>
    <xf numFmtId="2" fontId="2" fillId="2" borderId="5" xfId="2" applyNumberFormat="1" applyFont="1" applyFill="1" applyBorder="1" applyAlignment="1">
      <alignment horizontal="center" vertical="top" shrinkToFit="1"/>
    </xf>
    <xf numFmtId="2" fontId="2" fillId="0" borderId="5" xfId="2" applyNumberFormat="1" applyFont="1" applyBorder="1" applyAlignment="1">
      <alignment horizontal="center" vertical="top" shrinkToFit="1"/>
    </xf>
    <xf numFmtId="2" fontId="2" fillId="0" borderId="7" xfId="2" applyNumberFormat="1" applyFont="1" applyBorder="1" applyAlignment="1">
      <alignment horizontal="center" vertical="top" shrinkToFit="1"/>
    </xf>
    <xf numFmtId="2" fontId="2" fillId="2" borderId="6" xfId="2" applyNumberFormat="1" applyFont="1" applyFill="1" applyBorder="1" applyAlignment="1">
      <alignment horizontal="center" vertical="top" shrinkToFit="1"/>
    </xf>
    <xf numFmtId="2" fontId="2" fillId="3" borderId="5" xfId="1" applyNumberFormat="1" applyFont="1" applyFill="1" applyBorder="1" applyAlignment="1" applyProtection="1">
      <alignment horizontal="center" vertical="center"/>
      <protection locked="0" hidden="1"/>
    </xf>
    <xf numFmtId="2" fontId="2" fillId="2" borderId="7" xfId="2" applyNumberFormat="1" applyFont="1" applyFill="1" applyBorder="1" applyAlignment="1">
      <alignment horizontal="center" vertical="top" shrinkToFit="1"/>
    </xf>
    <xf numFmtId="164" fontId="2" fillId="0" borderId="8" xfId="2" applyNumberFormat="1" applyFont="1" applyBorder="1" applyAlignment="1">
      <alignment horizontal="center" vertical="top" shrinkToFit="1"/>
    </xf>
    <xf numFmtId="164" fontId="2" fillId="2" borderId="9" xfId="2" applyNumberFormat="1" applyFont="1" applyFill="1" applyBorder="1" applyAlignment="1">
      <alignment horizontal="center" vertical="top" shrinkToFit="1"/>
    </xf>
    <xf numFmtId="164" fontId="2" fillId="0" borderId="9" xfId="2" applyNumberFormat="1" applyFont="1" applyBorder="1" applyAlignment="1">
      <alignment horizontal="center" vertical="top" shrinkToFit="1"/>
    </xf>
    <xf numFmtId="164" fontId="2" fillId="0" borderId="10" xfId="2" applyNumberFormat="1" applyFont="1" applyBorder="1" applyAlignment="1">
      <alignment horizontal="center" vertical="top" shrinkToFit="1"/>
    </xf>
    <xf numFmtId="164" fontId="2" fillId="2" borderId="8" xfId="2" applyNumberFormat="1" applyFont="1" applyFill="1" applyBorder="1" applyAlignment="1">
      <alignment horizontal="center" vertical="top" shrinkToFit="1"/>
    </xf>
    <xf numFmtId="165" fontId="2" fillId="3" borderId="9" xfId="1" applyNumberFormat="1" applyFont="1" applyFill="1" applyBorder="1" applyAlignment="1" applyProtection="1">
      <alignment horizontal="center" vertical="center"/>
      <protection locked="0" hidden="1"/>
    </xf>
    <xf numFmtId="164" fontId="2" fillId="2" borderId="10" xfId="2" applyNumberFormat="1" applyFont="1" applyFill="1" applyBorder="1" applyAlignment="1">
      <alignment horizontal="center" vertical="top" shrinkToFit="1"/>
    </xf>
    <xf numFmtId="3" fontId="2" fillId="0" borderId="1" xfId="2" applyNumberFormat="1" applyFont="1" applyBorder="1" applyAlignment="1">
      <alignment horizontal="center" vertical="top" shrinkToFit="1"/>
    </xf>
    <xf numFmtId="3" fontId="2" fillId="2" borderId="2" xfId="2" applyNumberFormat="1" applyFont="1" applyFill="1" applyBorder="1" applyAlignment="1">
      <alignment horizontal="center" vertical="top" shrinkToFit="1"/>
    </xf>
    <xf numFmtId="3" fontId="2" fillId="0" borderId="2" xfId="2" applyNumberFormat="1" applyFont="1" applyBorder="1" applyAlignment="1">
      <alignment horizontal="center" vertical="top" shrinkToFit="1"/>
    </xf>
    <xf numFmtId="3" fontId="2" fillId="0" borderId="3" xfId="1" applyNumberFormat="1" applyFont="1" applyBorder="1" applyAlignment="1" applyProtection="1">
      <alignment horizontal="center" vertical="center"/>
      <protection hidden="1"/>
    </xf>
    <xf numFmtId="3" fontId="2" fillId="2" borderId="1" xfId="2" applyNumberFormat="1" applyFont="1" applyFill="1" applyBorder="1" applyAlignment="1">
      <alignment horizontal="center" vertical="top" shrinkToFit="1"/>
    </xf>
    <xf numFmtId="3" fontId="2" fillId="0" borderId="2" xfId="1" applyNumberFormat="1" applyFont="1" applyBorder="1" applyAlignment="1" applyProtection="1">
      <alignment horizontal="center" vertical="center"/>
      <protection hidden="1"/>
    </xf>
    <xf numFmtId="3" fontId="2" fillId="2" borderId="3" xfId="2" applyNumberFormat="1" applyFont="1" applyFill="1" applyBorder="1" applyAlignment="1">
      <alignment horizontal="center" vertical="top" shrinkToFit="1"/>
    </xf>
    <xf numFmtId="9" fontId="7" fillId="0" borderId="1" xfId="3" applyFont="1" applyFill="1" applyBorder="1" applyAlignment="1" applyProtection="1">
      <alignment horizontal="center" vertical="center"/>
      <protection hidden="1"/>
    </xf>
    <xf numFmtId="3" fontId="2" fillId="0" borderId="6" xfId="2" applyNumberFormat="1" applyFont="1" applyBorder="1" applyAlignment="1">
      <alignment horizontal="center" vertical="top" shrinkToFit="1"/>
    </xf>
    <xf numFmtId="3" fontId="2" fillId="2" borderId="5" xfId="2" applyNumberFormat="1" applyFont="1" applyFill="1" applyBorder="1" applyAlignment="1">
      <alignment horizontal="center" vertical="top" shrinkToFit="1"/>
    </xf>
    <xf numFmtId="3" fontId="2" fillId="0" borderId="5" xfId="2" applyNumberFormat="1" applyFont="1" applyBorder="1" applyAlignment="1">
      <alignment horizontal="center" vertical="top" shrinkToFit="1"/>
    </xf>
    <xf numFmtId="3" fontId="2" fillId="0" borderId="7" xfId="1" applyNumberFormat="1" applyFont="1" applyBorder="1" applyAlignment="1" applyProtection="1">
      <alignment horizontal="center" vertical="center"/>
      <protection hidden="1"/>
    </xf>
    <xf numFmtId="3" fontId="2" fillId="2" borderId="6" xfId="2" applyNumberFormat="1" applyFont="1" applyFill="1" applyBorder="1" applyAlignment="1">
      <alignment horizontal="center" vertical="top" shrinkToFit="1"/>
    </xf>
    <xf numFmtId="3" fontId="2" fillId="2" borderId="7" xfId="2" applyNumberFormat="1" applyFont="1" applyFill="1" applyBorder="1" applyAlignment="1">
      <alignment horizontal="center" vertical="top" shrinkToFit="1"/>
    </xf>
    <xf numFmtId="9" fontId="7" fillId="0" borderId="6" xfId="3" applyFont="1" applyFill="1" applyBorder="1" applyAlignment="1" applyProtection="1">
      <alignment horizontal="center" vertical="center"/>
      <protection hidden="1"/>
    </xf>
    <xf numFmtId="3" fontId="2" fillId="0" borderId="8" xfId="2" applyNumberFormat="1" applyFont="1" applyBorder="1" applyAlignment="1">
      <alignment horizontal="center" vertical="top" shrinkToFit="1"/>
    </xf>
    <xf numFmtId="3" fontId="2" fillId="2" borderId="9" xfId="2" applyNumberFormat="1" applyFont="1" applyFill="1" applyBorder="1" applyAlignment="1">
      <alignment horizontal="center" vertical="top" shrinkToFit="1"/>
    </xf>
    <xf numFmtId="3" fontId="2" fillId="0" borderId="9" xfId="2" applyNumberFormat="1" applyFont="1" applyBorder="1" applyAlignment="1">
      <alignment horizontal="center" vertical="top" shrinkToFit="1"/>
    </xf>
    <xf numFmtId="3" fontId="2" fillId="0" borderId="10" xfId="1" applyNumberFormat="1" applyFont="1" applyBorder="1" applyAlignment="1" applyProtection="1">
      <alignment horizontal="center" vertical="center"/>
      <protection hidden="1"/>
    </xf>
    <xf numFmtId="3" fontId="2" fillId="2" borderId="8" xfId="2" applyNumberFormat="1" applyFont="1" applyFill="1" applyBorder="1" applyAlignment="1">
      <alignment horizontal="center" vertical="top" shrinkToFit="1"/>
    </xf>
    <xf numFmtId="3" fontId="2" fillId="0" borderId="9" xfId="1" applyNumberFormat="1" applyFont="1" applyBorder="1" applyAlignment="1" applyProtection="1">
      <alignment horizontal="center" vertical="center"/>
      <protection hidden="1"/>
    </xf>
    <xf numFmtId="3" fontId="2" fillId="2" borderId="10" xfId="2" applyNumberFormat="1" applyFont="1" applyFill="1" applyBorder="1" applyAlignment="1">
      <alignment horizontal="center" vertical="top" shrinkToFit="1"/>
    </xf>
    <xf numFmtId="9" fontId="7" fillId="0" borderId="8" xfId="3" applyFont="1" applyFill="1" applyBorder="1" applyAlignment="1" applyProtection="1">
      <alignment horizontal="center" vertical="center"/>
      <protection hidden="1"/>
    </xf>
    <xf numFmtId="9" fontId="2" fillId="0" borderId="1" xfId="3" applyFont="1" applyBorder="1" applyAlignment="1" applyProtection="1">
      <alignment horizontal="center" vertical="center"/>
      <protection hidden="1"/>
    </xf>
    <xf numFmtId="9" fontId="2" fillId="0" borderId="6" xfId="3" applyFont="1" applyBorder="1" applyAlignment="1" applyProtection="1">
      <alignment horizontal="center" vertical="center"/>
      <protection hidden="1"/>
    </xf>
    <xf numFmtId="9" fontId="2" fillId="0" borderId="8" xfId="3" applyFont="1" applyBorder="1" applyAlignment="1" applyProtection="1">
      <alignment horizontal="center" vertical="center"/>
      <protection hidden="1"/>
    </xf>
    <xf numFmtId="1" fontId="3" fillId="0" borderId="29" xfId="2" applyNumberFormat="1" applyFont="1" applyBorder="1" applyAlignment="1">
      <alignment horizontal="center" vertical="top" shrinkToFit="1"/>
    </xf>
    <xf numFmtId="1" fontId="3" fillId="2" borderId="30" xfId="2" applyNumberFormat="1" applyFont="1" applyFill="1" applyBorder="1" applyAlignment="1">
      <alignment horizontal="center" vertical="top" shrinkToFit="1"/>
    </xf>
    <xf numFmtId="1" fontId="3" fillId="0" borderId="30" xfId="2" applyNumberFormat="1" applyFont="1" applyBorder="1" applyAlignment="1">
      <alignment horizontal="center" vertical="top" shrinkToFit="1"/>
    </xf>
    <xf numFmtId="1" fontId="3" fillId="0" borderId="31" xfId="2" applyNumberFormat="1" applyFont="1" applyBorder="1" applyAlignment="1">
      <alignment horizontal="center" vertical="top" shrinkToFit="1"/>
    </xf>
    <xf numFmtId="1" fontId="3" fillId="2" borderId="29" xfId="2" applyNumberFormat="1" applyFont="1" applyFill="1" applyBorder="1" applyAlignment="1">
      <alignment horizontal="center" vertical="top" shrinkToFit="1"/>
    </xf>
    <xf numFmtId="1" fontId="3" fillId="2" borderId="31" xfId="2" applyNumberFormat="1" applyFont="1" applyFill="1" applyBorder="1" applyAlignment="1">
      <alignment horizontal="center" vertical="top" shrinkToFit="1"/>
    </xf>
    <xf numFmtId="0" fontId="3" fillId="0" borderId="32" xfId="1" applyFont="1" applyBorder="1" applyAlignment="1" applyProtection="1">
      <alignment horizontal="center" vertical="center" wrapText="1"/>
      <protection hidden="1"/>
    </xf>
    <xf numFmtId="0" fontId="2" fillId="0" borderId="0" xfId="1" applyFont="1" applyAlignment="1" applyProtection="1">
      <alignment vertical="center"/>
      <protection hidden="1"/>
    </xf>
    <xf numFmtId="0" fontId="2" fillId="0" borderId="0" xfId="1" applyFont="1" applyAlignment="1" applyProtection="1">
      <alignment horizontal="right" vertical="center"/>
      <protection hidden="1"/>
    </xf>
    <xf numFmtId="9" fontId="3" fillId="0" borderId="5" xfId="4" applyFont="1" applyFill="1" applyBorder="1" applyAlignment="1" applyProtection="1">
      <alignment horizontal="center" vertical="center"/>
      <protection locked="0" hidden="1"/>
    </xf>
    <xf numFmtId="0" fontId="2" fillId="0" borderId="0" xfId="1" applyFont="1" applyAlignment="1" applyProtection="1">
      <alignment vertical="center" wrapText="1"/>
      <protection hidden="1"/>
    </xf>
    <xf numFmtId="0" fontId="2" fillId="0" borderId="0" xfId="1" applyFont="1" applyAlignment="1" applyProtection="1">
      <alignment vertical="top" wrapText="1"/>
      <protection hidden="1"/>
    </xf>
    <xf numFmtId="3" fontId="3" fillId="0" borderId="5" xfId="1" applyNumberFormat="1" applyFont="1" applyBorder="1" applyAlignment="1" applyProtection="1">
      <alignment horizontal="center" vertical="center"/>
      <protection locked="0" hidden="1"/>
    </xf>
    <xf numFmtId="0" fontId="3" fillId="0" borderId="0" xfId="1" applyFont="1" applyAlignment="1" applyProtection="1">
      <alignment horizontal="center" vertical="center" wrapText="1"/>
      <protection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hidden="1"/>
    </xf>
    <xf numFmtId="0" fontId="2" fillId="0" borderId="0" xfId="2" applyFont="1" applyProtection="1">
      <protection hidden="1"/>
    </xf>
    <xf numFmtId="9" fontId="2" fillId="0" borderId="4" xfId="3" applyFont="1" applyBorder="1" applyAlignment="1" applyProtection="1">
      <alignment horizontal="left" vertical="center"/>
      <protection hidden="1"/>
    </xf>
    <xf numFmtId="9" fontId="2" fillId="0" borderId="14" xfId="3" applyFont="1" applyBorder="1" applyAlignment="1" applyProtection="1">
      <alignment horizontal="left" vertical="center"/>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0" fontId="2" fillId="0" borderId="10" xfId="2" applyFont="1" applyBorder="1" applyAlignment="1">
      <alignment horizontal="left" vertical="top" wrapText="1"/>
    </xf>
    <xf numFmtId="0" fontId="2" fillId="0" borderId="7" xfId="2" applyFont="1" applyBorder="1" applyAlignment="1">
      <alignment horizontal="left" vertical="top" wrapText="1"/>
    </xf>
    <xf numFmtId="0" fontId="2" fillId="0" borderId="3" xfId="2" applyFont="1" applyBorder="1" applyAlignment="1">
      <alignment horizontal="left" vertical="top" wrapText="1"/>
    </xf>
    <xf numFmtId="0" fontId="2" fillId="0" borderId="17" xfId="2" applyFont="1" applyBorder="1" applyAlignment="1">
      <alignment horizontal="center" vertical="top" wrapText="1"/>
    </xf>
    <xf numFmtId="0" fontId="2" fillId="0" borderId="4" xfId="2" applyFont="1" applyBorder="1" applyAlignment="1">
      <alignment horizontal="center" vertical="top" wrapText="1"/>
    </xf>
    <xf numFmtId="0" fontId="2" fillId="0" borderId="13" xfId="2" applyFont="1" applyBorder="1" applyAlignment="1">
      <alignment horizontal="center" vertical="top" wrapText="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0" fontId="2" fillId="0" borderId="0" xfId="1" applyFont="1" applyAlignment="1" applyProtection="1">
      <alignment horizontal="right" vertical="center"/>
      <protection hidden="1"/>
    </xf>
    <xf numFmtId="0" fontId="2" fillId="0" borderId="27" xfId="1" applyFont="1" applyBorder="1" applyAlignment="1" applyProtection="1">
      <alignment horizontal="right" vertical="center"/>
      <protection hidden="1"/>
    </xf>
    <xf numFmtId="0" fontId="3" fillId="0" borderId="32" xfId="1" applyFont="1" applyBorder="1" applyAlignment="1" applyProtection="1">
      <alignment horizontal="center" vertical="center"/>
      <protection hidden="1"/>
    </xf>
    <xf numFmtId="0" fontId="3" fillId="0" borderId="33" xfId="1" applyFont="1" applyBorder="1" applyAlignment="1" applyProtection="1">
      <alignment horizontal="center" vertical="center"/>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cellXfs>
  <cellStyles count="5">
    <cellStyle name="Normal"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1"/>
  <sheetViews>
    <sheetView showGridLines="0" showZeros="0" tabSelected="1" zoomScale="90" zoomScaleNormal="90" zoomScaleSheetLayoutView="55" workbookViewId="0">
      <selection activeCell="N2" sqref="N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14" width="11.26953125" style="1" customWidth="1"/>
    <col min="15" max="15" width="6.453125" style="1" bestFit="1" customWidth="1"/>
    <col min="16" max="16" width="7.2695312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26953125" style="1" customWidth="1"/>
    <col min="30" max="39" width="10.36328125" style="1" customWidth="1"/>
    <col min="40" max="46" width="8.1796875" style="1" customWidth="1"/>
    <col min="47" max="16384" width="8.1796875" style="1"/>
  </cols>
  <sheetData>
    <row r="1" spans="1:45" x14ac:dyDescent="0.4">
      <c r="A1" s="125"/>
      <c r="B1" s="125"/>
      <c r="C1" s="125"/>
      <c r="D1" s="126"/>
      <c r="E1" s="2"/>
      <c r="F1" s="2"/>
      <c r="J1" s="2"/>
      <c r="K1" s="2"/>
      <c r="AI1" s="116"/>
      <c r="AJ1" s="116"/>
      <c r="AK1" s="116"/>
    </row>
    <row r="2" spans="1:45" ht="17.399999999999999" customHeight="1" x14ac:dyDescent="0.4">
      <c r="A2" s="125"/>
      <c r="B2" s="125"/>
      <c r="L2" s="160" t="s">
        <v>63</v>
      </c>
      <c r="M2" s="161"/>
      <c r="N2" s="124">
        <v>7</v>
      </c>
      <c r="O2" s="117"/>
      <c r="AI2" s="116"/>
      <c r="AJ2" s="116"/>
      <c r="AK2" s="116"/>
    </row>
    <row r="3" spans="1:45" x14ac:dyDescent="0.4">
      <c r="L3" s="160" t="s">
        <v>62</v>
      </c>
      <c r="M3" s="161"/>
      <c r="N3" s="124">
        <v>12</v>
      </c>
      <c r="O3" s="117"/>
      <c r="AI3" s="116"/>
      <c r="AJ3" s="116"/>
      <c r="AK3" s="116"/>
      <c r="AS3" s="122"/>
    </row>
    <row r="4" spans="1:45" x14ac:dyDescent="0.4">
      <c r="L4" s="160" t="s">
        <v>61</v>
      </c>
      <c r="M4" s="161"/>
      <c r="N4" s="124">
        <v>27</v>
      </c>
      <c r="O4" s="117"/>
      <c r="V4" s="1">
        <f>N7*(1+N8)</f>
        <v>1800</v>
      </c>
      <c r="AI4" s="116"/>
      <c r="AJ4" s="116"/>
      <c r="AK4" s="116"/>
    </row>
    <row r="5" spans="1:45" x14ac:dyDescent="0.4">
      <c r="D5" s="120"/>
      <c r="E5" s="120"/>
      <c r="F5" s="120"/>
      <c r="J5" s="120"/>
      <c r="K5" s="120"/>
      <c r="L5" s="160" t="s">
        <v>60</v>
      </c>
      <c r="M5" s="161"/>
      <c r="N5" s="124">
        <f>IF(N2&gt;N3,(N2+N3)/2-N4,N4-(N2+N3)/2)</f>
        <v>17.5</v>
      </c>
      <c r="O5" s="117"/>
      <c r="V5" s="1">
        <f>N7*(1-N9)</f>
        <v>1500</v>
      </c>
      <c r="AI5" s="119"/>
      <c r="AJ5" s="116"/>
      <c r="AK5" s="116"/>
    </row>
    <row r="6" spans="1:45" ht="28.8" x14ac:dyDescent="0.4">
      <c r="A6" s="122"/>
      <c r="B6" s="122"/>
      <c r="C6" s="164" t="s">
        <v>59</v>
      </c>
      <c r="D6" s="164"/>
      <c r="E6" s="164"/>
      <c r="F6" s="164"/>
      <c r="G6" s="164"/>
      <c r="H6" s="164"/>
      <c r="I6" s="164"/>
      <c r="J6" s="164"/>
      <c r="K6" s="164"/>
      <c r="L6" s="120"/>
      <c r="M6" s="116"/>
      <c r="N6" s="123" t="e">
        <f>IF(N2&lt;N3,VLOOKUP(N5,#REF!,3,FALSE),VLOOKUP(N5,#REF!,3,FALSE))</f>
        <v>#REF!</v>
      </c>
      <c r="O6" s="116"/>
      <c r="AI6" s="119"/>
      <c r="AK6" s="116"/>
    </row>
    <row r="7" spans="1:45" ht="17.399999999999999" customHeight="1" x14ac:dyDescent="0.4">
      <c r="A7" s="122"/>
      <c r="B7" s="122"/>
      <c r="C7" s="165" t="s">
        <v>58</v>
      </c>
      <c r="D7" s="165"/>
      <c r="E7" s="165"/>
      <c r="F7" s="165"/>
      <c r="G7" s="165"/>
      <c r="H7" s="165"/>
      <c r="I7" s="165"/>
      <c r="J7" s="165"/>
      <c r="K7" s="165"/>
      <c r="L7" s="160" t="s">
        <v>57</v>
      </c>
      <c r="M7" s="161"/>
      <c r="N7" s="121">
        <v>1500</v>
      </c>
      <c r="O7" s="117"/>
      <c r="AI7" s="119"/>
      <c r="AK7" s="116"/>
    </row>
    <row r="8" spans="1:45" ht="17.399999999999999" customHeight="1" x14ac:dyDescent="0.4">
      <c r="L8" s="160" t="s">
        <v>56</v>
      </c>
      <c r="M8" s="161"/>
      <c r="N8" s="118">
        <v>0.2</v>
      </c>
      <c r="O8" s="117"/>
      <c r="P8" s="120"/>
      <c r="Q8" s="120"/>
      <c r="R8" s="120"/>
      <c r="S8" s="120"/>
      <c r="T8" s="120"/>
      <c r="U8" s="120"/>
      <c r="V8" s="120"/>
      <c r="W8" s="120"/>
      <c r="X8" s="120"/>
      <c r="Y8" s="120"/>
      <c r="Z8" s="120"/>
      <c r="AA8" s="120"/>
      <c r="AB8" s="120"/>
      <c r="AC8" s="120"/>
      <c r="AD8" s="120"/>
      <c r="AE8" s="120"/>
      <c r="AF8" s="120"/>
      <c r="AG8" s="120"/>
      <c r="AI8" s="119"/>
      <c r="AK8" s="116"/>
    </row>
    <row r="9" spans="1:45" x14ac:dyDescent="0.4">
      <c r="L9" s="160" t="s">
        <v>55</v>
      </c>
      <c r="M9" s="161"/>
      <c r="N9" s="118">
        <v>0</v>
      </c>
      <c r="O9" s="117"/>
      <c r="AK9" s="116"/>
    </row>
    <row r="10" spans="1:45" s="2" customFormat="1" x14ac:dyDescent="0.4">
      <c r="D10" s="3"/>
      <c r="AG10" s="1"/>
      <c r="AH10" s="1"/>
      <c r="AI10" s="1"/>
      <c r="AJ10" s="1"/>
      <c r="AK10" s="1"/>
      <c r="AL10" s="1"/>
      <c r="AM10" s="1"/>
    </row>
    <row r="11" spans="1:45" s="2" customFormat="1" ht="18" thickBot="1" x14ac:dyDescent="0.45">
      <c r="D11" s="3"/>
      <c r="AG11" s="1"/>
      <c r="AH11" s="1"/>
      <c r="AI11" s="1"/>
      <c r="AJ11" s="1"/>
      <c r="AK11" s="1"/>
      <c r="AL11" s="1"/>
      <c r="AM11" s="1"/>
    </row>
    <row r="12" spans="1:45" ht="18" thickBot="1" x14ac:dyDescent="0.45">
      <c r="B12" s="162" t="s">
        <v>54</v>
      </c>
      <c r="C12" s="163"/>
      <c r="D12" s="115" t="s">
        <v>53</v>
      </c>
      <c r="E12" s="114" t="s">
        <v>52</v>
      </c>
      <c r="F12" s="111" t="s">
        <v>51</v>
      </c>
      <c r="G12" s="110" t="s">
        <v>50</v>
      </c>
      <c r="H12" s="111" t="s">
        <v>49</v>
      </c>
      <c r="I12" s="113" t="s">
        <v>48</v>
      </c>
      <c r="J12" s="112" t="s">
        <v>47</v>
      </c>
      <c r="K12" s="110" t="s">
        <v>46</v>
      </c>
      <c r="L12" s="111" t="s">
        <v>45</v>
      </c>
      <c r="M12" s="110" t="s">
        <v>44</v>
      </c>
      <c r="N12" s="109" t="s">
        <v>43</v>
      </c>
    </row>
    <row r="13" spans="1:45" x14ac:dyDescent="0.4">
      <c r="B13" s="148" t="s">
        <v>42</v>
      </c>
      <c r="C13" s="151" t="s">
        <v>41</v>
      </c>
      <c r="D13" s="108">
        <v>1</v>
      </c>
      <c r="E13" s="104">
        <v>383</v>
      </c>
      <c r="F13" s="103">
        <v>520</v>
      </c>
      <c r="G13" s="99">
        <v>766</v>
      </c>
      <c r="H13" s="103">
        <v>903</v>
      </c>
      <c r="I13" s="102">
        <v>1040</v>
      </c>
      <c r="J13" s="101">
        <v>383</v>
      </c>
      <c r="K13" s="99">
        <v>520</v>
      </c>
      <c r="L13" s="100">
        <v>766</v>
      </c>
      <c r="M13" s="99">
        <v>903</v>
      </c>
      <c r="N13" s="98">
        <v>1040</v>
      </c>
    </row>
    <row r="14" spans="1:45" x14ac:dyDescent="0.4">
      <c r="B14" s="149"/>
      <c r="C14" s="152"/>
      <c r="D14" s="107">
        <v>0.8</v>
      </c>
      <c r="E14" s="96">
        <v>306.40000000000003</v>
      </c>
      <c r="F14" s="64">
        <v>416</v>
      </c>
      <c r="G14" s="92">
        <v>612.80000000000007</v>
      </c>
      <c r="H14" s="64">
        <v>722.40000000000009</v>
      </c>
      <c r="I14" s="95">
        <v>832</v>
      </c>
      <c r="J14" s="94">
        <v>306.40000000000003</v>
      </c>
      <c r="K14" s="92">
        <v>416</v>
      </c>
      <c r="L14" s="93">
        <v>612.80000000000007</v>
      </c>
      <c r="M14" s="92">
        <v>722.40000000000009</v>
      </c>
      <c r="N14" s="91">
        <v>832</v>
      </c>
    </row>
    <row r="15" spans="1:45" x14ac:dyDescent="0.4">
      <c r="B15" s="149"/>
      <c r="C15" s="152"/>
      <c r="D15" s="107">
        <v>0.6</v>
      </c>
      <c r="E15" s="96">
        <v>229.79999999999998</v>
      </c>
      <c r="F15" s="64">
        <v>312</v>
      </c>
      <c r="G15" s="92">
        <v>459.59999999999997</v>
      </c>
      <c r="H15" s="64">
        <v>541.79999999999995</v>
      </c>
      <c r="I15" s="95">
        <v>624</v>
      </c>
      <c r="J15" s="94">
        <v>229.79999999999998</v>
      </c>
      <c r="K15" s="92">
        <v>312</v>
      </c>
      <c r="L15" s="93">
        <v>459.59999999999997</v>
      </c>
      <c r="M15" s="92">
        <v>541.79999999999995</v>
      </c>
      <c r="N15" s="91">
        <v>624</v>
      </c>
    </row>
    <row r="16" spans="1:45" x14ac:dyDescent="0.4">
      <c r="B16" s="149"/>
      <c r="C16" s="152"/>
      <c r="D16" s="107">
        <v>0.4</v>
      </c>
      <c r="E16" s="96">
        <v>153.20000000000002</v>
      </c>
      <c r="F16" s="64">
        <v>208</v>
      </c>
      <c r="G16" s="92">
        <v>306.40000000000003</v>
      </c>
      <c r="H16" s="64">
        <v>361.20000000000005</v>
      </c>
      <c r="I16" s="95">
        <v>416</v>
      </c>
      <c r="J16" s="94">
        <v>153.20000000000002</v>
      </c>
      <c r="K16" s="92">
        <v>208</v>
      </c>
      <c r="L16" s="93">
        <v>306.40000000000003</v>
      </c>
      <c r="M16" s="92">
        <v>361.20000000000005</v>
      </c>
      <c r="N16" s="91">
        <v>416</v>
      </c>
    </row>
    <row r="17" spans="1:14" ht="18" thickBot="1" x14ac:dyDescent="0.45">
      <c r="B17" s="150"/>
      <c r="C17" s="153"/>
      <c r="D17" s="106">
        <v>0.2</v>
      </c>
      <c r="E17" s="89">
        <v>76.600000000000009</v>
      </c>
      <c r="F17" s="88">
        <v>104</v>
      </c>
      <c r="G17" s="84">
        <v>153.20000000000002</v>
      </c>
      <c r="H17" s="88">
        <v>180.60000000000002</v>
      </c>
      <c r="I17" s="87">
        <v>208</v>
      </c>
      <c r="J17" s="86">
        <v>76.600000000000009</v>
      </c>
      <c r="K17" s="84">
        <v>104</v>
      </c>
      <c r="L17" s="85">
        <v>153.20000000000002</v>
      </c>
      <c r="M17" s="84">
        <v>180.60000000000002</v>
      </c>
      <c r="N17" s="83">
        <v>208</v>
      </c>
    </row>
    <row r="18" spans="1:14" x14ac:dyDescent="0.4">
      <c r="B18" s="148" t="s">
        <v>40</v>
      </c>
      <c r="C18" s="151" t="s">
        <v>34</v>
      </c>
      <c r="D18" s="105">
        <v>1</v>
      </c>
      <c r="E18" s="104">
        <f>IFERROR(IF($N$3&gt;$N$2,0.11784*600*$D18^0.8571*$N$5^0.9303,0),0)</f>
        <v>1013.5432388846742</v>
      </c>
      <c r="F18" s="103">
        <f>IFERROR(IF($N$3&gt;$N$2,0.11784*1080*$D18^0.8571*$N$5^0.9303,0),0)</f>
        <v>1824.3778299924138</v>
      </c>
      <c r="G18" s="99">
        <f t="shared" ref="G18:G27" si="0">2*E18</f>
        <v>2027.0864777693484</v>
      </c>
      <c r="H18" s="103">
        <f t="shared" ref="H18:H27" si="1">E18+F18</f>
        <v>2837.9210688770881</v>
      </c>
      <c r="I18" s="102">
        <f t="shared" ref="I18:I27" si="2">2*F18</f>
        <v>3648.7556599848276</v>
      </c>
      <c r="J18" s="101">
        <f>IFERROR(IF($N$3&gt;$N$2,0.1116*600*$D18^0.772*$N$5^0.9303,0),0)</f>
        <v>959.8729248093149</v>
      </c>
      <c r="K18" s="99">
        <f>IFERROR(IF($N$3&gt;$N$2,0.1116*1080*$D18^0.772*$N$5^0.9303,0),0)</f>
        <v>1727.7712646567668</v>
      </c>
      <c r="L18" s="100">
        <f t="shared" ref="L18:L27" si="3">2*J18</f>
        <v>1919.7458496186298</v>
      </c>
      <c r="M18" s="99">
        <f t="shared" ref="M18:M27" si="4">J18+K18</f>
        <v>2687.6441894660816</v>
      </c>
      <c r="N18" s="98">
        <f t="shared" ref="N18:N27" si="5">2*K18</f>
        <v>3455.5425293135336</v>
      </c>
    </row>
    <row r="19" spans="1:14" x14ac:dyDescent="0.4">
      <c r="B19" s="149"/>
      <c r="C19" s="152"/>
      <c r="D19" s="97">
        <v>0.8</v>
      </c>
      <c r="E19" s="96">
        <f>IFERROR(IF($N$3&gt;$N$2,0.11784*600*$D19^0.8571*$N$5^0.9303,0),0)</f>
        <v>837.10648957564297</v>
      </c>
      <c r="F19" s="64">
        <f>IFERROR(IF($N$3&gt;$N$2,0.11784*1080*$D19^0.8571*$N$5^0.9303,0),0)</f>
        <v>1506.7916812361575</v>
      </c>
      <c r="G19" s="92">
        <f t="shared" si="0"/>
        <v>1674.2129791512859</v>
      </c>
      <c r="H19" s="64">
        <f t="shared" si="1"/>
        <v>2343.8981708118004</v>
      </c>
      <c r="I19" s="95">
        <f t="shared" si="2"/>
        <v>3013.583362472315</v>
      </c>
      <c r="J19" s="94">
        <f>IFERROR(IF($N$3&gt;$N$2,0.1116*600*$D19^0.772*$N$5^0.9303,0),0)</f>
        <v>807.97739698014016</v>
      </c>
      <c r="K19" s="92">
        <f>IFERROR(IF($N$3&gt;$N$2,0.1116*1080*$D19^0.772*$N$5^0.9303,0),0)</f>
        <v>1454.3593145642519</v>
      </c>
      <c r="L19" s="93">
        <f t="shared" si="3"/>
        <v>1615.9547939602803</v>
      </c>
      <c r="M19" s="92">
        <f t="shared" si="4"/>
        <v>2262.3367115443921</v>
      </c>
      <c r="N19" s="91">
        <f t="shared" si="5"/>
        <v>2908.7186291285038</v>
      </c>
    </row>
    <row r="20" spans="1:14" x14ac:dyDescent="0.4">
      <c r="B20" s="149"/>
      <c r="C20" s="152"/>
      <c r="D20" s="97">
        <v>0.6</v>
      </c>
      <c r="E20" s="96">
        <f>IFERROR(IF($N$3&gt;$N$2,0.11784*600*$D20^0.8571*$N$5^0.9303,0),0)</f>
        <v>654.17767298179399</v>
      </c>
      <c r="F20" s="64">
        <f>IFERROR(IF($N$3&gt;$N$2,0.11784*1080*$D20^0.8571*$N$5^0.9303,0),0)</f>
        <v>1177.5198113672293</v>
      </c>
      <c r="G20" s="92">
        <f t="shared" si="0"/>
        <v>1308.355345963588</v>
      </c>
      <c r="H20" s="64">
        <f t="shared" si="1"/>
        <v>1831.6974843490234</v>
      </c>
      <c r="I20" s="95">
        <f t="shared" si="2"/>
        <v>2355.0396227344586</v>
      </c>
      <c r="J20" s="94">
        <f>IFERROR(IF($N$3&gt;$N$2,0.1116*600*$D20^0.772*$N$5^0.9303,0),0)</f>
        <v>647.06291064943446</v>
      </c>
      <c r="K20" s="92">
        <f>IFERROR(IF($N$3&gt;$N$2,0.1116*1080*$D20^0.772*$N$5^0.9303,0),0)</f>
        <v>1164.713239168982</v>
      </c>
      <c r="L20" s="93">
        <f t="shared" si="3"/>
        <v>1294.1258212988689</v>
      </c>
      <c r="M20" s="92">
        <f t="shared" si="4"/>
        <v>1811.7761498184163</v>
      </c>
      <c r="N20" s="91">
        <f t="shared" si="5"/>
        <v>2329.426478337964</v>
      </c>
    </row>
    <row r="21" spans="1:14" x14ac:dyDescent="0.4">
      <c r="B21" s="149"/>
      <c r="C21" s="152"/>
      <c r="D21" s="97">
        <v>0.4</v>
      </c>
      <c r="E21" s="96">
        <f>IFERROR(IF($N$3&gt;$N$2,0.11784*600*$D21^0.8571*$N$5^0.9303,0),0)</f>
        <v>462.13397657460001</v>
      </c>
      <c r="F21" s="64">
        <f>IFERROR(IF($N$3&gt;$N$2,0.11784*1080*$D21^0.8571*$N$5^0.9303,0),0)</f>
        <v>831.84115783428001</v>
      </c>
      <c r="G21" s="92">
        <f t="shared" si="0"/>
        <v>924.26795314920003</v>
      </c>
      <c r="H21" s="64">
        <f t="shared" si="1"/>
        <v>1293.97513440888</v>
      </c>
      <c r="I21" s="95">
        <f t="shared" si="2"/>
        <v>1663.68231566856</v>
      </c>
      <c r="J21" s="94">
        <f>IFERROR(IF($N$3&gt;$N$2,0.1116*600*$D21^0.772*$N$5^0.9303,0),0)</f>
        <v>473.15567676890612</v>
      </c>
      <c r="K21" s="92">
        <f>IFERROR(IF($N$3&gt;$N$2,0.1116*1080*$D21^0.772*$N$5^0.9303,0),0)</f>
        <v>851.68021818403088</v>
      </c>
      <c r="L21" s="93">
        <f t="shared" si="3"/>
        <v>946.31135353781224</v>
      </c>
      <c r="M21" s="92">
        <f t="shared" si="4"/>
        <v>1324.835894952937</v>
      </c>
      <c r="N21" s="91">
        <f t="shared" si="5"/>
        <v>1703.3604363680618</v>
      </c>
    </row>
    <row r="22" spans="1:14" ht="18" thickBot="1" x14ac:dyDescent="0.45">
      <c r="B22" s="150"/>
      <c r="C22" s="153"/>
      <c r="D22" s="90">
        <v>0.2</v>
      </c>
      <c r="E22" s="89">
        <f>IFERROR(IF($N$3&gt;$N$2,0.11784*600*$D22^0.8571*$N$5^0.9303,0),0)</f>
        <v>255.12621746955699</v>
      </c>
      <c r="F22" s="88">
        <f>IFERROR(IF($N$3&gt;$N$2,0.11784*1080*$D22^0.8571*$N$5^0.9303,0),0)</f>
        <v>459.22719144520261</v>
      </c>
      <c r="G22" s="84">
        <f t="shared" si="0"/>
        <v>510.25243493911398</v>
      </c>
      <c r="H22" s="88">
        <f t="shared" si="1"/>
        <v>714.3534089147596</v>
      </c>
      <c r="I22" s="87">
        <f t="shared" si="2"/>
        <v>918.45438289040521</v>
      </c>
      <c r="J22" s="86">
        <f>IFERROR(IF($N$3&gt;$N$2,0.1116*600*$D22^0.772*$N$5^0.9303,0),0)</f>
        <v>277.08237296660951</v>
      </c>
      <c r="K22" s="84">
        <f>IFERROR(IF($N$3&gt;$N$2,0.1116*1080*$D22^0.772*$N$5^0.9303,0),0)</f>
        <v>498.7482713398972</v>
      </c>
      <c r="L22" s="85">
        <f t="shared" si="3"/>
        <v>554.16474593321902</v>
      </c>
      <c r="M22" s="84">
        <f t="shared" si="4"/>
        <v>775.83064430650666</v>
      </c>
      <c r="N22" s="83">
        <f t="shared" si="5"/>
        <v>997.4965426797944</v>
      </c>
    </row>
    <row r="23" spans="1:14" x14ac:dyDescent="0.4">
      <c r="A23" s="4"/>
      <c r="B23" s="148" t="s">
        <v>39</v>
      </c>
      <c r="C23" s="151" t="s">
        <v>34</v>
      </c>
      <c r="D23" s="105">
        <v>1</v>
      </c>
      <c r="E23" s="104">
        <f>IF(E18&gt;0,0,600/1000*(-74.1223*$D23^2+199.3697*$D23-1.7704)*$N$5^0.9794)</f>
        <v>0</v>
      </c>
      <c r="F23" s="103">
        <f>IF(F18&gt;0,0,1080/1000*(-74.1223*$D23^2+199.3697*$D23-1.7704)*$N$5^0.9794)</f>
        <v>0</v>
      </c>
      <c r="G23" s="99">
        <f t="shared" si="0"/>
        <v>0</v>
      </c>
      <c r="H23" s="103">
        <f t="shared" si="1"/>
        <v>0</v>
      </c>
      <c r="I23" s="102">
        <f t="shared" si="2"/>
        <v>0</v>
      </c>
      <c r="J23" s="101">
        <f>IF(J18&gt;0,0,0.02129*600*(2.9141+LN($D23))*$N$5^1.0201)</f>
        <v>0</v>
      </c>
      <c r="K23" s="99">
        <f>IF(K18&gt;0,0,0.02129*1080*(2.9141+LN($D23))*$N$5^1.0201)</f>
        <v>0</v>
      </c>
      <c r="L23" s="100">
        <f t="shared" si="3"/>
        <v>0</v>
      </c>
      <c r="M23" s="99">
        <f t="shared" si="4"/>
        <v>0</v>
      </c>
      <c r="N23" s="98">
        <f t="shared" si="5"/>
        <v>0</v>
      </c>
    </row>
    <row r="24" spans="1:14" x14ac:dyDescent="0.4">
      <c r="B24" s="149"/>
      <c r="C24" s="152"/>
      <c r="D24" s="97">
        <v>0.8</v>
      </c>
      <c r="E24" s="96">
        <f>IF(E19&gt;0,0,600/1000*(-74.1223*$D24^2+199.3697*$D24-1.7704)*$N$5^0.9794)</f>
        <v>0</v>
      </c>
      <c r="F24" s="64">
        <f>IF(F19&gt;0,0,1080/1000*(-74.1223*$D24^2+199.3697*$D24-1.7704)*$N$5^0.9794)</f>
        <v>0</v>
      </c>
      <c r="G24" s="92">
        <f t="shared" si="0"/>
        <v>0</v>
      </c>
      <c r="H24" s="64">
        <f t="shared" si="1"/>
        <v>0</v>
      </c>
      <c r="I24" s="95">
        <f t="shared" si="2"/>
        <v>0</v>
      </c>
      <c r="J24" s="94">
        <f>IF(J19&gt;0,0,0.02129*600*(2.9141+LN($D24))*$N$5^1.0201)</f>
        <v>0</v>
      </c>
      <c r="K24" s="92">
        <f>IF(K19&gt;0,0,0.02129*1080*(2.9141+LN($D24))*$N$5^1.0201)</f>
        <v>0</v>
      </c>
      <c r="L24" s="93">
        <f t="shared" si="3"/>
        <v>0</v>
      </c>
      <c r="M24" s="92">
        <f t="shared" si="4"/>
        <v>0</v>
      </c>
      <c r="N24" s="91">
        <f t="shared" si="5"/>
        <v>0</v>
      </c>
    </row>
    <row r="25" spans="1:14" x14ac:dyDescent="0.4">
      <c r="B25" s="149"/>
      <c r="C25" s="152"/>
      <c r="D25" s="97">
        <v>0.6</v>
      </c>
      <c r="E25" s="96">
        <f>IF(E20&gt;0,0,600/1000*(-74.1223*$D25^2+199.3697*$D25-1.7704)*$N$5^0.9794)</f>
        <v>0</v>
      </c>
      <c r="F25" s="64">
        <f>IF(F20&gt;0,0,1080/1000*(-74.1223*$D25^2+199.3697*$D25-1.7704)*$N$5^0.9794)</f>
        <v>0</v>
      </c>
      <c r="G25" s="92">
        <f t="shared" si="0"/>
        <v>0</v>
      </c>
      <c r="H25" s="64">
        <f t="shared" si="1"/>
        <v>0</v>
      </c>
      <c r="I25" s="95">
        <f t="shared" si="2"/>
        <v>0</v>
      </c>
      <c r="J25" s="94">
        <f>IF(J20&gt;0,0,0.02129*600*(2.9141+LN($D25))*$N$5^1.0201)</f>
        <v>0</v>
      </c>
      <c r="K25" s="92">
        <f>IF(K20&gt;0,0,0.02129*1080*(2.9141+LN($D25))*$N$5^1.0201)</f>
        <v>0</v>
      </c>
      <c r="L25" s="93">
        <f t="shared" si="3"/>
        <v>0</v>
      </c>
      <c r="M25" s="92">
        <f t="shared" si="4"/>
        <v>0</v>
      </c>
      <c r="N25" s="91">
        <f t="shared" si="5"/>
        <v>0</v>
      </c>
    </row>
    <row r="26" spans="1:14" x14ac:dyDescent="0.4">
      <c r="B26" s="149"/>
      <c r="C26" s="152"/>
      <c r="D26" s="97">
        <v>0.4</v>
      </c>
      <c r="E26" s="96">
        <f>IF(E21&gt;0,0,600/1000*(-74.1223*$D26^2+199.3697*$D26-1.7704)*$N$5^0.9794)</f>
        <v>0</v>
      </c>
      <c r="F26" s="64">
        <f>IF(F21&gt;0,0,1080/1000*(-74.1223*$D26^2+199.3697*$D26-1.7704)*$N$5^0.9794)</f>
        <v>0</v>
      </c>
      <c r="G26" s="92">
        <f t="shared" si="0"/>
        <v>0</v>
      </c>
      <c r="H26" s="64">
        <f t="shared" si="1"/>
        <v>0</v>
      </c>
      <c r="I26" s="95">
        <f t="shared" si="2"/>
        <v>0</v>
      </c>
      <c r="J26" s="94">
        <f>IF(J21&gt;0,0,0.02129*600*(2.9141+LN($D26))*$N$5^1.0201)</f>
        <v>0</v>
      </c>
      <c r="K26" s="92">
        <f>IF(K21&gt;0,0,0.02129*1080*(2.9141+LN($D26))*$N$5^1.0201)</f>
        <v>0</v>
      </c>
      <c r="L26" s="93">
        <f t="shared" si="3"/>
        <v>0</v>
      </c>
      <c r="M26" s="92">
        <f t="shared" si="4"/>
        <v>0</v>
      </c>
      <c r="N26" s="91">
        <f t="shared" si="5"/>
        <v>0</v>
      </c>
    </row>
    <row r="27" spans="1:14" ht="18" thickBot="1" x14ac:dyDescent="0.45">
      <c r="B27" s="150"/>
      <c r="C27" s="153"/>
      <c r="D27" s="90">
        <v>0.2</v>
      </c>
      <c r="E27" s="89">
        <f>IF(E22&gt;0,0,600/1000*(-74.1223*$D27^2+199.3697*$D27-1.7704)*$N$5^0.9794)</f>
        <v>0</v>
      </c>
      <c r="F27" s="88">
        <f>IF(F22&gt;0,0,1080/1000*(-74.1223*$D27^2+199.3697*$D27-1.7704)*$N$5^0.9794)</f>
        <v>0</v>
      </c>
      <c r="G27" s="84">
        <f t="shared" si="0"/>
        <v>0</v>
      </c>
      <c r="H27" s="88">
        <f t="shared" si="1"/>
        <v>0</v>
      </c>
      <c r="I27" s="87">
        <f t="shared" si="2"/>
        <v>0</v>
      </c>
      <c r="J27" s="86">
        <f>IF(J22&gt;0,0,0.02129*600*(2.9141+LN($D27))*$N$5^1.0201)</f>
        <v>0</v>
      </c>
      <c r="K27" s="84">
        <f>IF(K22&gt;0,0,0.02129*1080*(2.9141+LN($D27))*$N$5^1.0201)</f>
        <v>0</v>
      </c>
      <c r="L27" s="85">
        <f t="shared" si="3"/>
        <v>0</v>
      </c>
      <c r="M27" s="84">
        <f t="shared" si="4"/>
        <v>0</v>
      </c>
      <c r="N27" s="83">
        <f t="shared" si="5"/>
        <v>0</v>
      </c>
    </row>
    <row r="28" spans="1:14" ht="17.399999999999999" customHeight="1" thickBot="1" x14ac:dyDescent="0.45">
      <c r="A28" s="15"/>
      <c r="B28" s="154" t="s">
        <v>38</v>
      </c>
      <c r="C28" s="154"/>
      <c r="D28" s="154"/>
      <c r="E28" s="155" t="s">
        <v>37</v>
      </c>
      <c r="F28" s="156"/>
      <c r="G28" s="156"/>
      <c r="H28" s="156"/>
      <c r="I28" s="156"/>
      <c r="J28" s="156"/>
      <c r="K28" s="156"/>
      <c r="L28" s="156"/>
      <c r="M28" s="156"/>
      <c r="N28" s="157"/>
    </row>
    <row r="29" spans="1:14" x14ac:dyDescent="0.4">
      <c r="A29" s="15"/>
      <c r="B29" s="68" t="s">
        <v>36</v>
      </c>
      <c r="C29" s="50" t="s">
        <v>34</v>
      </c>
      <c r="D29" s="67"/>
      <c r="E29" s="82">
        <v>15</v>
      </c>
      <c r="F29" s="81">
        <v>18</v>
      </c>
      <c r="G29" s="77">
        <v>30</v>
      </c>
      <c r="H29" s="81">
        <v>33</v>
      </c>
      <c r="I29" s="80">
        <v>36</v>
      </c>
      <c r="J29" s="79">
        <v>15</v>
      </c>
      <c r="K29" s="77">
        <v>18</v>
      </c>
      <c r="L29" s="78">
        <v>30</v>
      </c>
      <c r="M29" s="77">
        <v>33</v>
      </c>
      <c r="N29" s="76">
        <v>36</v>
      </c>
    </row>
    <row r="30" spans="1:14" x14ac:dyDescent="0.4">
      <c r="A30" s="15"/>
      <c r="B30" s="68" t="s">
        <v>35</v>
      </c>
      <c r="C30" s="50" t="s">
        <v>34</v>
      </c>
      <c r="D30" s="67"/>
      <c r="E30" s="75">
        <v>0.63</v>
      </c>
      <c r="F30" s="74">
        <v>0.75</v>
      </c>
      <c r="G30" s="70">
        <v>1.25</v>
      </c>
      <c r="H30" s="74">
        <v>1.38</v>
      </c>
      <c r="I30" s="73">
        <v>1.5</v>
      </c>
      <c r="J30" s="72">
        <v>0.63</v>
      </c>
      <c r="K30" s="70">
        <v>0.75</v>
      </c>
      <c r="L30" s="71">
        <v>1.25</v>
      </c>
      <c r="M30" s="70">
        <v>1.38</v>
      </c>
      <c r="N30" s="69">
        <v>1.5</v>
      </c>
    </row>
    <row r="31" spans="1:14" x14ac:dyDescent="0.4">
      <c r="A31" s="15"/>
      <c r="B31" s="158" t="s">
        <v>33</v>
      </c>
      <c r="C31" s="159" t="s">
        <v>32</v>
      </c>
      <c r="D31" s="67">
        <v>1</v>
      </c>
      <c r="E31" s="65">
        <v>41</v>
      </c>
      <c r="F31" s="64">
        <v>42</v>
      </c>
      <c r="G31" s="60">
        <v>44</v>
      </c>
      <c r="H31" s="64">
        <v>43</v>
      </c>
      <c r="I31" s="63">
        <v>43</v>
      </c>
      <c r="J31" s="62">
        <v>41</v>
      </c>
      <c r="K31" s="60">
        <v>42</v>
      </c>
      <c r="L31" s="61">
        <v>44</v>
      </c>
      <c r="M31" s="60">
        <v>43</v>
      </c>
      <c r="N31" s="59">
        <v>43</v>
      </c>
    </row>
    <row r="32" spans="1:14" x14ac:dyDescent="0.4">
      <c r="A32" s="15"/>
      <c r="B32" s="158"/>
      <c r="C32" s="159"/>
      <c r="D32" s="67">
        <v>0.8</v>
      </c>
      <c r="E32" s="65">
        <v>36</v>
      </c>
      <c r="F32" s="64">
        <v>41</v>
      </c>
      <c r="G32" s="60">
        <v>39</v>
      </c>
      <c r="H32" s="64">
        <v>40</v>
      </c>
      <c r="I32" s="63">
        <v>42</v>
      </c>
      <c r="J32" s="62">
        <v>36</v>
      </c>
      <c r="K32" s="60">
        <v>41</v>
      </c>
      <c r="L32" s="61">
        <v>39</v>
      </c>
      <c r="M32" s="60">
        <v>40</v>
      </c>
      <c r="N32" s="59">
        <v>42</v>
      </c>
    </row>
    <row r="33" spans="1:46" x14ac:dyDescent="0.4">
      <c r="A33" s="15"/>
      <c r="B33" s="158"/>
      <c r="C33" s="159"/>
      <c r="D33" s="67">
        <v>0.6</v>
      </c>
      <c r="E33" s="65">
        <v>28</v>
      </c>
      <c r="F33" s="64">
        <v>34</v>
      </c>
      <c r="G33" s="60">
        <v>31</v>
      </c>
      <c r="H33" s="64">
        <v>33</v>
      </c>
      <c r="I33" s="63">
        <v>33</v>
      </c>
      <c r="J33" s="62">
        <v>28</v>
      </c>
      <c r="K33" s="60">
        <v>34</v>
      </c>
      <c r="L33" s="61">
        <v>31</v>
      </c>
      <c r="M33" s="60">
        <v>33</v>
      </c>
      <c r="N33" s="59">
        <v>33</v>
      </c>
    </row>
    <row r="34" spans="1:46" x14ac:dyDescent="0.4">
      <c r="A34" s="15"/>
      <c r="B34" s="158"/>
      <c r="C34" s="159"/>
      <c r="D34" s="67">
        <v>0.4</v>
      </c>
      <c r="E34" s="65">
        <v>23</v>
      </c>
      <c r="F34" s="64">
        <v>29</v>
      </c>
      <c r="G34" s="60">
        <v>24</v>
      </c>
      <c r="H34" s="64">
        <v>26</v>
      </c>
      <c r="I34" s="63">
        <v>27</v>
      </c>
      <c r="J34" s="62">
        <v>23</v>
      </c>
      <c r="K34" s="60">
        <v>29</v>
      </c>
      <c r="L34" s="61">
        <v>24</v>
      </c>
      <c r="M34" s="60">
        <v>26</v>
      </c>
      <c r="N34" s="59">
        <v>27</v>
      </c>
    </row>
    <row r="35" spans="1:46" x14ac:dyDescent="0.4">
      <c r="A35" s="15"/>
      <c r="B35" s="158"/>
      <c r="C35" s="159"/>
      <c r="D35" s="67">
        <v>0.2</v>
      </c>
      <c r="E35" s="65">
        <v>20</v>
      </c>
      <c r="F35" s="66">
        <v>25</v>
      </c>
      <c r="G35" s="60">
        <v>22</v>
      </c>
      <c r="H35" s="66">
        <v>24</v>
      </c>
      <c r="I35" s="63">
        <v>24</v>
      </c>
      <c r="J35" s="62">
        <v>20</v>
      </c>
      <c r="K35" s="60">
        <v>25</v>
      </c>
      <c r="L35" s="61">
        <v>22</v>
      </c>
      <c r="M35" s="60">
        <v>24</v>
      </c>
      <c r="N35" s="59">
        <v>24</v>
      </c>
    </row>
    <row r="36" spans="1:46" x14ac:dyDescent="0.4">
      <c r="A36" s="15"/>
      <c r="B36" s="146" t="s">
        <v>31</v>
      </c>
      <c r="C36" s="50" t="s">
        <v>30</v>
      </c>
      <c r="D36" s="49" t="s">
        <v>28</v>
      </c>
      <c r="E36" s="65">
        <v>294</v>
      </c>
      <c r="F36" s="64">
        <v>529</v>
      </c>
      <c r="G36" s="60">
        <v>588</v>
      </c>
      <c r="H36" s="64">
        <v>823</v>
      </c>
      <c r="I36" s="63">
        <v>1058</v>
      </c>
      <c r="J36" s="62">
        <v>147</v>
      </c>
      <c r="K36" s="60">
        <v>265</v>
      </c>
      <c r="L36" s="61">
        <v>295</v>
      </c>
      <c r="M36" s="60">
        <v>413</v>
      </c>
      <c r="N36" s="59">
        <v>531</v>
      </c>
      <c r="O36" s="58"/>
    </row>
    <row r="37" spans="1:46" x14ac:dyDescent="0.4">
      <c r="A37" s="15"/>
      <c r="B37" s="147"/>
      <c r="C37" s="50" t="s">
        <v>30</v>
      </c>
      <c r="D37" s="49" t="s">
        <v>26</v>
      </c>
      <c r="E37" s="65">
        <f>E36*1.17</f>
        <v>343.97999999999996</v>
      </c>
      <c r="F37" s="64">
        <f>F36*1.17</f>
        <v>618.92999999999995</v>
      </c>
      <c r="G37" s="60">
        <f>G36*1.17</f>
        <v>687.95999999999992</v>
      </c>
      <c r="H37" s="64">
        <f>H36*1.17</f>
        <v>962.91</v>
      </c>
      <c r="I37" s="63">
        <f>I36*1.17</f>
        <v>1237.8599999999999</v>
      </c>
      <c r="J37" s="62">
        <v>173</v>
      </c>
      <c r="K37" s="60">
        <v>312</v>
      </c>
      <c r="L37" s="61">
        <v>346</v>
      </c>
      <c r="M37" s="60">
        <v>485</v>
      </c>
      <c r="N37" s="59">
        <v>623</v>
      </c>
      <c r="O37" s="58"/>
    </row>
    <row r="38" spans="1:46" x14ac:dyDescent="0.4">
      <c r="A38" s="15"/>
      <c r="B38" s="146" t="s">
        <v>29</v>
      </c>
      <c r="C38" s="50" t="s">
        <v>27</v>
      </c>
      <c r="D38" s="49" t="s">
        <v>28</v>
      </c>
      <c r="E38" s="57">
        <v>4.0563608299730323</v>
      </c>
      <c r="F38" s="56">
        <v>24.354618235819579</v>
      </c>
      <c r="G38" s="52">
        <v>33.586402280172109</v>
      </c>
      <c r="H38" s="56">
        <v>93.272128786785913</v>
      </c>
      <c r="I38" s="55">
        <v>199.65739893329354</v>
      </c>
      <c r="J38" s="54">
        <v>0.73814305739950192</v>
      </c>
      <c r="K38" s="52">
        <v>3.9162917954048044</v>
      </c>
      <c r="L38" s="53">
        <v>5.26412048429418</v>
      </c>
      <c r="M38" s="52">
        <v>13.396265631358919</v>
      </c>
      <c r="N38" s="51">
        <v>27.023636753626803</v>
      </c>
    </row>
    <row r="39" spans="1:46" ht="18" thickBot="1" x14ac:dyDescent="0.45">
      <c r="A39" s="15"/>
      <c r="B39" s="147"/>
      <c r="C39" s="50" t="s">
        <v>27</v>
      </c>
      <c r="D39" s="49" t="s">
        <v>26</v>
      </c>
      <c r="E39" s="48">
        <v>1.6</v>
      </c>
      <c r="F39" s="47">
        <v>8.9</v>
      </c>
      <c r="G39" s="43">
        <v>11.4</v>
      </c>
      <c r="H39" s="47">
        <v>28</v>
      </c>
      <c r="I39" s="46">
        <v>56.2</v>
      </c>
      <c r="J39" s="45">
        <v>2.0404039356088894</v>
      </c>
      <c r="K39" s="43">
        <v>10.899530469693776</v>
      </c>
      <c r="L39" s="44">
        <v>14.620212469062686</v>
      </c>
      <c r="M39" s="43">
        <v>37.954406074465744</v>
      </c>
      <c r="N39" s="42">
        <v>77.500146039606193</v>
      </c>
    </row>
    <row r="40" spans="1:46" s="39" customFormat="1" x14ac:dyDescent="0.4">
      <c r="B40" s="40" t="s">
        <v>25</v>
      </c>
      <c r="C40" s="41" t="s">
        <v>24</v>
      </c>
      <c r="D40" s="38"/>
      <c r="E40" s="129">
        <v>2.5</v>
      </c>
      <c r="F40" s="130"/>
      <c r="G40" s="130"/>
      <c r="H40" s="130"/>
      <c r="I40" s="130"/>
      <c r="J40" s="130"/>
      <c r="K40" s="130"/>
      <c r="L40" s="130"/>
      <c r="M40" s="130"/>
      <c r="N40" s="131"/>
      <c r="O40" s="1"/>
      <c r="P40" s="1"/>
      <c r="Q40" s="1"/>
      <c r="R40" s="1"/>
      <c r="S40" s="1"/>
      <c r="T40" s="1"/>
      <c r="U40" s="1"/>
      <c r="V40" s="1"/>
      <c r="W40" s="1"/>
      <c r="X40" s="1"/>
      <c r="Y40" s="1"/>
      <c r="Z40" s="1"/>
      <c r="AA40" s="1"/>
      <c r="AB40" s="1"/>
      <c r="AC40" s="1"/>
      <c r="AD40" s="1"/>
      <c r="AE40" s="1"/>
      <c r="AF40" s="1"/>
      <c r="AG40" s="1"/>
      <c r="AH40" s="1"/>
      <c r="AI40" s="1"/>
      <c r="AJ40" s="1"/>
      <c r="AK40" s="1"/>
      <c r="AL40" s="1"/>
      <c r="AM40" s="1"/>
    </row>
    <row r="41" spans="1:46" s="39" customFormat="1" ht="17.399999999999999" customHeight="1" x14ac:dyDescent="0.4">
      <c r="B41" s="141" t="s">
        <v>23</v>
      </c>
      <c r="C41" s="141"/>
      <c r="D41" s="37"/>
      <c r="E41" s="132" t="s">
        <v>22</v>
      </c>
      <c r="F41" s="133"/>
      <c r="G41" s="133"/>
      <c r="H41" s="133"/>
      <c r="I41" s="133"/>
      <c r="J41" s="133"/>
      <c r="K41" s="133"/>
      <c r="L41" s="133"/>
      <c r="M41" s="133"/>
      <c r="N41" s="134"/>
      <c r="O41" s="1"/>
      <c r="P41" s="1"/>
      <c r="Q41" s="1"/>
      <c r="R41" s="1"/>
      <c r="S41" s="1"/>
      <c r="T41" s="1"/>
      <c r="U41" s="1"/>
      <c r="V41" s="1"/>
      <c r="W41" s="1"/>
      <c r="X41" s="1"/>
      <c r="Y41" s="1"/>
      <c r="Z41" s="1"/>
      <c r="AA41" s="1"/>
      <c r="AB41" s="1"/>
      <c r="AC41" s="1"/>
      <c r="AD41" s="1"/>
      <c r="AE41" s="1"/>
      <c r="AF41" s="1"/>
      <c r="AG41" s="1"/>
      <c r="AH41" s="1"/>
      <c r="AI41" s="1"/>
      <c r="AJ41" s="1"/>
      <c r="AK41" s="1"/>
      <c r="AL41" s="1"/>
      <c r="AM41" s="1"/>
    </row>
    <row r="42" spans="1:46" s="39" customFormat="1" ht="17.399999999999999" customHeight="1" x14ac:dyDescent="0.4">
      <c r="B42" s="141" t="s">
        <v>21</v>
      </c>
      <c r="C42" s="141"/>
      <c r="D42" s="37"/>
      <c r="E42" s="132" t="s">
        <v>20</v>
      </c>
      <c r="F42" s="133"/>
      <c r="G42" s="133"/>
      <c r="H42" s="133"/>
      <c r="I42" s="133"/>
      <c r="J42" s="133"/>
      <c r="K42" s="133"/>
      <c r="L42" s="133"/>
      <c r="M42" s="133"/>
      <c r="N42" s="134"/>
      <c r="O42" s="1"/>
      <c r="P42" s="1"/>
      <c r="Q42" s="1"/>
      <c r="R42" s="1"/>
      <c r="S42" s="1"/>
      <c r="T42" s="1"/>
      <c r="U42" s="1"/>
      <c r="V42" s="1"/>
      <c r="W42" s="1"/>
      <c r="X42" s="1"/>
      <c r="Y42" s="1"/>
      <c r="Z42" s="1"/>
      <c r="AA42" s="1"/>
      <c r="AB42" s="1"/>
      <c r="AC42" s="1"/>
      <c r="AD42" s="1"/>
      <c r="AE42" s="1"/>
      <c r="AF42" s="1"/>
      <c r="AG42" s="1"/>
      <c r="AH42" s="1"/>
      <c r="AI42" s="1"/>
      <c r="AJ42" s="1"/>
      <c r="AK42" s="1"/>
      <c r="AL42" s="1"/>
      <c r="AM42" s="1"/>
    </row>
    <row r="43" spans="1:46" s="39" customFormat="1" ht="17.399999999999999" customHeight="1" thickBot="1" x14ac:dyDescent="0.45">
      <c r="B43" s="141" t="s">
        <v>19</v>
      </c>
      <c r="C43" s="141"/>
      <c r="D43" s="37"/>
      <c r="E43" s="135" t="s">
        <v>18</v>
      </c>
      <c r="F43" s="136"/>
      <c r="G43" s="136"/>
      <c r="H43" s="136"/>
      <c r="I43" s="136"/>
      <c r="J43" s="136"/>
      <c r="K43" s="136"/>
      <c r="L43" s="136"/>
      <c r="M43" s="136"/>
      <c r="N43" s="137"/>
      <c r="O43" s="1"/>
      <c r="P43" s="1"/>
      <c r="Q43" s="1"/>
      <c r="R43" s="1"/>
      <c r="S43" s="1"/>
      <c r="T43" s="1"/>
      <c r="U43" s="1"/>
      <c r="V43" s="1"/>
      <c r="W43" s="1"/>
      <c r="X43" s="1"/>
      <c r="Y43" s="1"/>
      <c r="Z43" s="1"/>
      <c r="AA43" s="1"/>
      <c r="AB43" s="1"/>
      <c r="AC43" s="1"/>
      <c r="AD43" s="1"/>
      <c r="AE43" s="1"/>
      <c r="AF43" s="1"/>
      <c r="AG43" s="1"/>
      <c r="AH43" s="1"/>
      <c r="AI43" s="1"/>
      <c r="AJ43" s="1"/>
      <c r="AK43" s="1"/>
      <c r="AL43" s="1"/>
      <c r="AM43" s="1"/>
    </row>
    <row r="44" spans="1:46" ht="18" thickBot="1" x14ac:dyDescent="0.45">
      <c r="A44" s="15"/>
      <c r="B44" s="127" t="s">
        <v>17</v>
      </c>
      <c r="C44" s="142"/>
      <c r="D44" s="37"/>
      <c r="E44" s="138" t="s">
        <v>16</v>
      </c>
      <c r="F44" s="139"/>
      <c r="G44" s="139"/>
      <c r="H44" s="139"/>
      <c r="I44" s="140"/>
      <c r="J44" s="143" t="s">
        <v>15</v>
      </c>
      <c r="K44" s="144"/>
      <c r="L44" s="144"/>
      <c r="M44" s="144"/>
      <c r="N44" s="145"/>
      <c r="AH44" s="4"/>
      <c r="AI44" s="4"/>
      <c r="AN44" s="4"/>
      <c r="AO44" s="4"/>
      <c r="AP44" s="4"/>
      <c r="AQ44" s="4"/>
      <c r="AR44" s="4"/>
      <c r="AS44" s="4"/>
      <c r="AT44" s="4"/>
    </row>
    <row r="45" spans="1:46" ht="17.399999999999999" customHeight="1" x14ac:dyDescent="0.4">
      <c r="A45" s="15"/>
      <c r="B45" s="127" t="s">
        <v>14</v>
      </c>
      <c r="C45" s="128"/>
      <c r="D45" s="38"/>
      <c r="E45" s="129" t="s">
        <v>13</v>
      </c>
      <c r="F45" s="130"/>
      <c r="G45" s="130"/>
      <c r="H45" s="130"/>
      <c r="I45" s="130"/>
      <c r="J45" s="130"/>
      <c r="K45" s="130"/>
      <c r="L45" s="130"/>
      <c r="M45" s="130"/>
      <c r="N45" s="131"/>
      <c r="AH45" s="4"/>
      <c r="AI45" s="4"/>
      <c r="AN45" s="4"/>
      <c r="AO45" s="4"/>
      <c r="AP45" s="4"/>
      <c r="AQ45" s="4"/>
      <c r="AR45" s="4"/>
      <c r="AS45" s="4"/>
      <c r="AT45" s="4"/>
    </row>
    <row r="46" spans="1:46" ht="17.399999999999999" customHeight="1" thickBot="1" x14ac:dyDescent="0.45">
      <c r="A46" s="15"/>
      <c r="B46" s="127" t="s">
        <v>12</v>
      </c>
      <c r="C46" s="128"/>
      <c r="D46" s="37"/>
      <c r="E46" s="135" t="s">
        <v>11</v>
      </c>
      <c r="F46" s="136"/>
      <c r="G46" s="136"/>
      <c r="H46" s="136"/>
      <c r="I46" s="136"/>
      <c r="J46" s="136"/>
      <c r="K46" s="136"/>
      <c r="L46" s="136"/>
      <c r="M46" s="136"/>
      <c r="N46" s="137"/>
      <c r="AH46" s="4"/>
      <c r="AI46" s="4"/>
      <c r="AN46" s="4"/>
      <c r="AO46" s="4"/>
      <c r="AP46" s="4"/>
      <c r="AQ46" s="4"/>
      <c r="AR46" s="4"/>
      <c r="AS46" s="4"/>
      <c r="AT46" s="4"/>
    </row>
    <row r="47" spans="1:46" x14ac:dyDescent="0.4">
      <c r="A47" s="15"/>
      <c r="B47" s="14" t="s">
        <v>10</v>
      </c>
      <c r="C47" s="13" t="s">
        <v>3</v>
      </c>
      <c r="D47" s="12"/>
      <c r="E47" s="36" t="s">
        <v>9</v>
      </c>
      <c r="F47" s="35" t="s">
        <v>8</v>
      </c>
      <c r="G47" s="31" t="s">
        <v>7</v>
      </c>
      <c r="H47" s="35" t="s">
        <v>6</v>
      </c>
      <c r="I47" s="34" t="s">
        <v>5</v>
      </c>
      <c r="J47" s="33" t="s">
        <v>9</v>
      </c>
      <c r="K47" s="31" t="s">
        <v>8</v>
      </c>
      <c r="L47" s="32" t="s">
        <v>7</v>
      </c>
      <c r="M47" s="31" t="s">
        <v>6</v>
      </c>
      <c r="N47" s="30" t="s">
        <v>5</v>
      </c>
      <c r="AH47" s="4"/>
      <c r="AI47" s="4"/>
      <c r="AN47" s="4"/>
      <c r="AO47" s="4"/>
      <c r="AP47" s="4"/>
      <c r="AQ47" s="4"/>
      <c r="AR47" s="4"/>
      <c r="AS47" s="4"/>
      <c r="AT47" s="4"/>
    </row>
    <row r="48" spans="1:46" x14ac:dyDescent="0.4">
      <c r="A48" s="15"/>
      <c r="B48" s="14" t="s">
        <v>4</v>
      </c>
      <c r="C48" s="13" t="s">
        <v>3</v>
      </c>
      <c r="D48" s="12"/>
      <c r="E48" s="29"/>
      <c r="F48" s="28"/>
      <c r="G48" s="24"/>
      <c r="H48" s="28"/>
      <c r="I48" s="27"/>
      <c r="J48" s="26"/>
      <c r="K48" s="24"/>
      <c r="L48" s="25"/>
      <c r="M48" s="24"/>
      <c r="N48" s="23"/>
      <c r="AH48" s="4"/>
      <c r="AI48" s="4"/>
      <c r="AN48" s="4"/>
      <c r="AO48" s="4"/>
      <c r="AP48" s="4"/>
      <c r="AQ48" s="4"/>
      <c r="AR48" s="4"/>
      <c r="AS48" s="4"/>
      <c r="AT48" s="4"/>
    </row>
    <row r="49" spans="1:46" x14ac:dyDescent="0.4">
      <c r="A49" s="15"/>
      <c r="B49" s="14" t="s">
        <v>2</v>
      </c>
      <c r="C49" s="13" t="s">
        <v>0</v>
      </c>
      <c r="D49" s="12"/>
      <c r="E49" s="22">
        <v>21.2</v>
      </c>
      <c r="F49" s="21">
        <v>28.9</v>
      </c>
      <c r="G49" s="17">
        <v>33.9</v>
      </c>
      <c r="H49" s="21">
        <v>42.2</v>
      </c>
      <c r="I49" s="20">
        <v>51.5</v>
      </c>
      <c r="J49" s="19">
        <v>21.2</v>
      </c>
      <c r="K49" s="17">
        <v>28.9</v>
      </c>
      <c r="L49" s="18">
        <v>33.9</v>
      </c>
      <c r="M49" s="17">
        <v>42.2</v>
      </c>
      <c r="N49" s="16">
        <v>51.5</v>
      </c>
      <c r="AH49" s="4"/>
      <c r="AI49" s="4"/>
      <c r="AN49" s="4"/>
      <c r="AO49" s="4"/>
      <c r="AP49" s="4"/>
      <c r="AQ49" s="4"/>
      <c r="AR49" s="4"/>
      <c r="AS49" s="4"/>
      <c r="AT49" s="4"/>
    </row>
    <row r="50" spans="1:46" ht="18" thickBot="1" x14ac:dyDescent="0.45">
      <c r="A50" s="15"/>
      <c r="B50" s="14" t="s">
        <v>1</v>
      </c>
      <c r="C50" s="13" t="s">
        <v>0</v>
      </c>
      <c r="D50" s="12"/>
      <c r="E50" s="11"/>
      <c r="F50" s="10"/>
      <c r="G50" s="6"/>
      <c r="H50" s="10"/>
      <c r="I50" s="9"/>
      <c r="J50" s="8"/>
      <c r="K50" s="6"/>
      <c r="L50" s="7"/>
      <c r="M50" s="6"/>
      <c r="N50" s="5"/>
      <c r="AH50" s="4"/>
      <c r="AI50" s="4"/>
      <c r="AN50" s="4"/>
      <c r="AO50" s="4"/>
      <c r="AP50" s="4"/>
      <c r="AQ50" s="4"/>
      <c r="AR50" s="4"/>
      <c r="AS50" s="4"/>
      <c r="AT50" s="4"/>
    </row>
    <row r="51" spans="1:46" s="2" customFormat="1" x14ac:dyDescent="0.4">
      <c r="D51" s="3"/>
      <c r="AG51" s="1"/>
      <c r="AH51" s="1"/>
      <c r="AI51" s="1"/>
      <c r="AJ51" s="1"/>
      <c r="AK51" s="1"/>
      <c r="AL51" s="1"/>
      <c r="AM51" s="1"/>
    </row>
  </sheetData>
  <sheetProtection algorithmName="SHA-512" hashValue="ZcSc9bkn/vf0DAOY7xh4Cyr1IHdlIdfQzveT95HyjRv6kJ4bEBKH6LQpgEVN4USDu9+gf/5ayJUJIzyVQ/Xfvg==" saltValue="RupcL7GCq7O4MoCEo2CYbQ==" spinCount="100000" sheet="1" formatCells="0" formatColumns="0" formatRows="0" insertColumns="0" insertRows="0" insertHyperlinks="0" deleteColumns="0" deleteRows="0" sort="0" autoFilter="0" pivotTables="0"/>
  <mergeCells count="36">
    <mergeCell ref="C7:K7"/>
    <mergeCell ref="L7:M7"/>
    <mergeCell ref="L2:M2"/>
    <mergeCell ref="L3:M3"/>
    <mergeCell ref="L4:M4"/>
    <mergeCell ref="L5:M5"/>
    <mergeCell ref="C6:K6"/>
    <mergeCell ref="E28:N28"/>
    <mergeCell ref="B31:B35"/>
    <mergeCell ref="C31:C35"/>
    <mergeCell ref="L8:M8"/>
    <mergeCell ref="L9:M9"/>
    <mergeCell ref="B12:C12"/>
    <mergeCell ref="B13:B17"/>
    <mergeCell ref="C13:C17"/>
    <mergeCell ref="B18:B22"/>
    <mergeCell ref="C18:C22"/>
    <mergeCell ref="B36:B37"/>
    <mergeCell ref="B38:B39"/>
    <mergeCell ref="B41:C41"/>
    <mergeCell ref="B42:C42"/>
    <mergeCell ref="B23:B27"/>
    <mergeCell ref="C23:C27"/>
    <mergeCell ref="B28:D28"/>
    <mergeCell ref="B46:C46"/>
    <mergeCell ref="E40:N40"/>
    <mergeCell ref="E41:N41"/>
    <mergeCell ref="E42:N42"/>
    <mergeCell ref="E43:N43"/>
    <mergeCell ref="E44:I44"/>
    <mergeCell ref="E45:N45"/>
    <mergeCell ref="E46:N46"/>
    <mergeCell ref="B43:C43"/>
    <mergeCell ref="B44:C44"/>
    <mergeCell ref="J44:N44"/>
    <mergeCell ref="B45:C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scale="61"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2026-01-10T19:38:47Z</cp:lastPrinted>
  <dcterms:created xsi:type="dcterms:W3CDTF">2026-01-10T19:38:44Z</dcterms:created>
  <dcterms:modified xsi:type="dcterms:W3CDTF">2026-01-10T19:56:46Z</dcterms:modified>
</cp:coreProperties>
</file>